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slicerCaches/slicerCache9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64011"/>
  <bookViews>
    <workbookView xWindow="0" yWindow="0" windowWidth="22260" windowHeight="12645" activeTab="1"/>
  </bookViews>
  <sheets>
    <sheet name="Diagnostic" sheetId="12" r:id="rId1"/>
    <sheet name="Vos Données" sheetId="24" r:id="rId2"/>
    <sheet name="Feuil6" sheetId="18" state="hidden" r:id="rId3"/>
    <sheet name="Variables" sheetId="11" r:id="rId4"/>
  </sheets>
  <definedNames>
    <definedName name="_xlnm._FilterDatabase" localSheetId="1" hidden="1">'Vos Données'!$A$1:$N$1</definedName>
    <definedName name="_xlcn.WorksheetConnection_2024_12_23_DIAGNOSTICDESCOLLECTIONSRESEAU.xlsxViefonds1" hidden="1">Viefonds</definedName>
    <definedName name="_xlcn.WorksheetConnection_2024_12_23_DIAGNOSTICDESCOLLECTIONSRESEAU.xlsxVolumétrie1" hidden="1">Volumétrie</definedName>
    <definedName name="_xlcn.WorksheetConnection_VosDonnéesA1P431" hidden="1">'Vos Données'!$A$1:$N$44</definedName>
    <definedName name="_xlcn.WorksheetConnection_VosDonnéesA1Q441" hidden="1">'Vos Données'!$A$1:$Q$44</definedName>
    <definedName name="Segment_Cote">#N/A</definedName>
    <definedName name="Segment_Section">#N/A</definedName>
    <definedName name="Segment_Section1">#N/A</definedName>
    <definedName name="Segment_Section2">#N/A</definedName>
    <definedName name="Segment_Section3">#N/A</definedName>
    <definedName name="Segment_Support">#N/A</definedName>
    <definedName name="Segment_Support1">#N/A</definedName>
    <definedName name="Segment_Support2">#N/A</definedName>
    <definedName name="Segment_Support3">#N/A</definedName>
  </definedNames>
  <calcPr calcId="162913"/>
  <pivotCaches>
    <pivotCache cacheId="0" r:id="rId5"/>
    <pivotCache cacheId="1" r:id="rId6"/>
    <pivotCache cacheId="2" r:id="rId7"/>
    <pivotCache cacheId="3" r:id="rId8"/>
  </pivotCaches>
  <extLst>
    <ext xmlns:x14="http://schemas.microsoft.com/office/spreadsheetml/2009/9/main" uri="{BBE1A952-AA13-448e-AADC-164F8A28A991}">
      <x14:slicerCaches>
        <x14:slicerCache r:id="rId9"/>
        <x14:slicerCache r:id="rId10"/>
        <x14:slicerCache r:id="rId11"/>
        <x14:slicerCache r:id="rId12"/>
        <x14:slicerCache r:id="rId13"/>
        <x14:slicerCache r:id="rId14"/>
        <x14:slicerCache r:id="rId15"/>
        <x14:slicerCache r:id="rId16"/>
        <x14:slicerCache r:id="rId1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Plage1" name="Plage1" connection="WorksheetConnection_Vos Données!$A$1:$Q$44"/>
          <x15:modelTable id="Plage" name="Plage" connection="WorksheetConnection_Vos Données!$A$1:$P$43"/>
          <x15:modelTable id="Volumétrie" name="Volumétrie" connection="WorksheetConnection_2024_12_23_DIAGNOSTIC DES COLLECTIONS - RESEAU.xlsx!Volumétrie"/>
          <x15:modelTable id="Viefonds" name="Viefonds" connection="WorksheetConnection_2024_12_23_DIAGNOSTIC DES COLLECTIONS - RESEAU.xlsx!Viefonds"/>
        </x15:modelTables>
      </x15:dataModel>
    </ext>
  </extLst>
</workbook>
</file>

<file path=xl/calcChain.xml><?xml version="1.0" encoding="utf-8"?>
<calcChain xmlns="http://schemas.openxmlformats.org/spreadsheetml/2006/main">
  <c r="B5" i="11" l="1"/>
  <c r="B4" i="11"/>
  <c r="B3" i="11"/>
  <c r="B2" i="11"/>
  <c r="F55" i="18" l="1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P29" i="24" l="1"/>
  <c r="Q29" i="24" s="1"/>
  <c r="P30" i="24"/>
  <c r="Q30" i="24" s="1"/>
  <c r="P31" i="24"/>
  <c r="Q31" i="24" s="1"/>
  <c r="P32" i="24"/>
  <c r="Q32" i="24" s="1"/>
  <c r="P33" i="24"/>
  <c r="Q33" i="24" s="1"/>
  <c r="P34" i="24"/>
  <c r="Q34" i="24" s="1"/>
  <c r="P35" i="24"/>
  <c r="Q35" i="24" s="1"/>
  <c r="P36" i="24"/>
  <c r="Q36" i="24" s="1"/>
  <c r="P37" i="24"/>
  <c r="Q37" i="24" s="1"/>
  <c r="P38" i="24"/>
  <c r="Q38" i="24" s="1"/>
  <c r="P39" i="24"/>
  <c r="Q39" i="24" s="1"/>
  <c r="P40" i="24"/>
  <c r="Q40" i="24" s="1"/>
  <c r="P41" i="24"/>
  <c r="Q41" i="24" s="1"/>
  <c r="P42" i="24"/>
  <c r="Q42" i="24" s="1"/>
  <c r="P43" i="24"/>
  <c r="Q43" i="24" s="1"/>
  <c r="P44" i="24"/>
  <c r="Q44" i="24" s="1"/>
  <c r="P2" i="24" l="1"/>
  <c r="Q2" i="24" s="1"/>
  <c r="P3" i="24"/>
  <c r="Q3" i="24" s="1"/>
  <c r="P4" i="24"/>
  <c r="Q4" i="24" s="1"/>
  <c r="P5" i="24"/>
  <c r="Q5" i="24" s="1"/>
  <c r="P6" i="24"/>
  <c r="Q6" i="24" s="1"/>
  <c r="P7" i="24"/>
  <c r="Q7" i="24" s="1"/>
  <c r="P8" i="24"/>
  <c r="Q8" i="24" s="1"/>
  <c r="P9" i="24"/>
  <c r="Q9" i="24" s="1"/>
  <c r="P10" i="24"/>
  <c r="Q10" i="24" s="1"/>
  <c r="P11" i="24"/>
  <c r="Q11" i="24" s="1"/>
  <c r="P12" i="24"/>
  <c r="Q12" i="24" s="1"/>
  <c r="P13" i="24"/>
  <c r="Q13" i="24" s="1"/>
  <c r="P14" i="24"/>
  <c r="Q14" i="24" s="1"/>
  <c r="P15" i="24"/>
  <c r="Q15" i="24" s="1"/>
  <c r="P16" i="24"/>
  <c r="Q16" i="24" s="1"/>
  <c r="P17" i="24"/>
  <c r="Q17" i="24" s="1"/>
  <c r="P18" i="24"/>
  <c r="Q18" i="24" s="1"/>
  <c r="P19" i="24"/>
  <c r="Q19" i="24" s="1"/>
  <c r="P20" i="24"/>
  <c r="Q20" i="24" s="1"/>
  <c r="P21" i="24"/>
  <c r="Q21" i="24" s="1"/>
  <c r="P22" i="24"/>
  <c r="Q22" i="24" s="1"/>
  <c r="P23" i="24"/>
  <c r="Q23" i="24" s="1"/>
  <c r="P24" i="24"/>
  <c r="Q24" i="24" s="1"/>
  <c r="P25" i="24"/>
  <c r="Q25" i="24" s="1"/>
  <c r="P26" i="24"/>
  <c r="Q26" i="24" s="1"/>
  <c r="P27" i="24"/>
  <c r="Q27" i="24" s="1"/>
  <c r="P28" i="24"/>
  <c r="Q28" i="24" s="1"/>
  <c r="O3" i="24" l="1"/>
  <c r="O4" i="24"/>
  <c r="O5" i="24"/>
  <c r="O6" i="24"/>
  <c r="O7" i="24"/>
  <c r="O8" i="24"/>
  <c r="O9" i="24"/>
  <c r="O10" i="24"/>
  <c r="O11" i="24"/>
  <c r="O12" i="24"/>
  <c r="O13" i="24"/>
  <c r="O14" i="24"/>
  <c r="O15" i="24"/>
  <c r="O16" i="24"/>
  <c r="O17" i="24"/>
  <c r="O18" i="24"/>
  <c r="O19" i="24"/>
  <c r="O20" i="24"/>
  <c r="O21" i="24"/>
  <c r="O22" i="24"/>
  <c r="O23" i="24"/>
  <c r="O24" i="24"/>
  <c r="O25" i="24"/>
  <c r="O26" i="24"/>
  <c r="O27" i="24"/>
  <c r="O28" i="24"/>
  <c r="O29" i="24"/>
  <c r="O30" i="24"/>
  <c r="O31" i="24"/>
  <c r="O32" i="24"/>
  <c r="O33" i="24"/>
  <c r="O34" i="24"/>
  <c r="O35" i="24"/>
  <c r="O36" i="24"/>
  <c r="O37" i="24"/>
  <c r="O38" i="24"/>
  <c r="O39" i="24"/>
  <c r="O40" i="24"/>
  <c r="O41" i="24"/>
  <c r="O42" i="24"/>
  <c r="O43" i="24"/>
  <c r="O44" i="24"/>
  <c r="O2" i="24"/>
  <c r="N3" i="24"/>
  <c r="N4" i="24"/>
  <c r="N5" i="24"/>
  <c r="N6" i="24"/>
  <c r="N7" i="24"/>
  <c r="N8" i="24"/>
  <c r="N9" i="24"/>
  <c r="N10" i="24"/>
  <c r="N11" i="24"/>
  <c r="N12" i="24"/>
  <c r="N13" i="24"/>
  <c r="N14" i="24"/>
  <c r="N15" i="24"/>
  <c r="N16" i="24"/>
  <c r="N17" i="24"/>
  <c r="N18" i="24"/>
  <c r="N19" i="24"/>
  <c r="N20" i="24"/>
  <c r="N21" i="24"/>
  <c r="N22" i="24"/>
  <c r="N23" i="24"/>
  <c r="N24" i="24"/>
  <c r="N25" i="24"/>
  <c r="N26" i="24"/>
  <c r="N27" i="24"/>
  <c r="N28" i="24"/>
  <c r="N29" i="24"/>
  <c r="N30" i="24"/>
  <c r="N31" i="24"/>
  <c r="N32" i="24"/>
  <c r="N33" i="24"/>
  <c r="N34" i="24"/>
  <c r="N35" i="24"/>
  <c r="N36" i="24"/>
  <c r="N37" i="24"/>
  <c r="N38" i="24"/>
  <c r="N39" i="24"/>
  <c r="N40" i="24"/>
  <c r="N41" i="24"/>
  <c r="N42" i="24"/>
  <c r="N43" i="24"/>
  <c r="N44" i="24"/>
  <c r="N2" i="24"/>
  <c r="M3" i="24"/>
  <c r="M4" i="24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2" i="24"/>
  <c r="L3" i="24"/>
  <c r="L4" i="24"/>
  <c r="L5" i="24"/>
  <c r="L6" i="24"/>
  <c r="L7" i="24"/>
  <c r="L8" i="24"/>
  <c r="L9" i="24"/>
  <c r="L10" i="24"/>
  <c r="L11" i="24"/>
  <c r="L12" i="24"/>
  <c r="L13" i="24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L28" i="24"/>
  <c r="L29" i="24"/>
  <c r="L30" i="24"/>
  <c r="L31" i="24"/>
  <c r="L32" i="24"/>
  <c r="L33" i="24"/>
  <c r="L34" i="24"/>
  <c r="L35" i="24"/>
  <c r="L36" i="24"/>
  <c r="L37" i="24"/>
  <c r="L38" i="24"/>
  <c r="L39" i="24"/>
  <c r="L40" i="24"/>
  <c r="L41" i="24"/>
  <c r="L42" i="24"/>
  <c r="L43" i="24"/>
  <c r="L44" i="24"/>
  <c r="L2" i="24"/>
</calcChain>
</file>

<file path=xl/connections.xml><?xml version="1.0" encoding="utf-8"?>
<connections xmlns="http://schemas.openxmlformats.org/spreadsheetml/2006/main">
  <connection id="1" keepAlive="1" name="ThisWorkbookDataModel" description="Modèle de données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2024_12_23_DIAGNOSTIC DES COLLECTIONS - RESEAU.xlsx!Viefonds" type="102" refreshedVersion="6" minRefreshableVersion="5">
    <extLst>
      <ext xmlns:x15="http://schemas.microsoft.com/office/spreadsheetml/2010/11/main" uri="{DE250136-89BD-433C-8126-D09CA5730AF9}">
        <x15:connection id="Viefonds">
          <x15:rangePr sourceName="_xlcn.WorksheetConnection_2024_12_23_DIAGNOSTICDESCOLLECTIONSRESEAU.xlsxViefonds1"/>
        </x15:connection>
      </ext>
    </extLst>
  </connection>
  <connection id="3" name="WorksheetConnection_2024_12_23_DIAGNOSTIC DES COLLECTIONS - RESEAU.xlsx!Volumétrie" type="102" refreshedVersion="6" minRefreshableVersion="5">
    <extLst>
      <ext xmlns:x15="http://schemas.microsoft.com/office/spreadsheetml/2010/11/main" uri="{DE250136-89BD-433C-8126-D09CA5730AF9}">
        <x15:connection id="Volumétrie">
          <x15:rangePr sourceName="_xlcn.WorksheetConnection_2024_12_23_DIAGNOSTICDESCOLLECTIONSRESEAU.xlsxVolumétrie1"/>
        </x15:connection>
      </ext>
    </extLst>
  </connection>
  <connection id="4" name="WorksheetConnection_Vos Données!$A$1:$P$43" type="102" refreshedVersion="6" minRefreshableVersion="5">
    <extLst>
      <ext xmlns:x15="http://schemas.microsoft.com/office/spreadsheetml/2010/11/main" uri="{DE250136-89BD-433C-8126-D09CA5730AF9}">
        <x15:connection id="Plage" autoDelete="1">
          <x15:rangePr sourceName="_xlcn.WorksheetConnection_VosDonnéesA1P431"/>
        </x15:connection>
      </ext>
    </extLst>
  </connection>
  <connection id="5" name="WorksheetConnection_Vos Données!$A$1:$Q$44" type="102" refreshedVersion="6" minRefreshableVersion="5">
    <extLst>
      <ext xmlns:x15="http://schemas.microsoft.com/office/spreadsheetml/2010/11/main" uri="{DE250136-89BD-433C-8126-D09CA5730AF9}">
        <x15:connection id="Plage1" autoDelete="1">
          <x15:rangePr sourceName="_xlcn.WorksheetConnection_VosDonnéesA1Q441"/>
        </x15:connection>
      </ext>
    </extLst>
  </connection>
</connections>
</file>

<file path=xl/sharedStrings.xml><?xml version="1.0" encoding="utf-8"?>
<sst xmlns="http://schemas.openxmlformats.org/spreadsheetml/2006/main" count="255" uniqueCount="75">
  <si>
    <t>R</t>
  </si>
  <si>
    <t>P</t>
  </si>
  <si>
    <t>SF</t>
  </si>
  <si>
    <t>JA</t>
  </si>
  <si>
    <t>JR</t>
  </si>
  <si>
    <t>J000</t>
  </si>
  <si>
    <t>J100</t>
  </si>
  <si>
    <t>J200</t>
  </si>
  <si>
    <t>J300</t>
  </si>
  <si>
    <t>J400</t>
  </si>
  <si>
    <t>J500</t>
  </si>
  <si>
    <t>J600</t>
  </si>
  <si>
    <t>J700</t>
  </si>
  <si>
    <t>J800</t>
  </si>
  <si>
    <t>J900</t>
  </si>
  <si>
    <t>000</t>
  </si>
  <si>
    <t>LIM</t>
  </si>
  <si>
    <t>BD</t>
  </si>
  <si>
    <t>JBD</t>
  </si>
  <si>
    <t>DR</t>
  </si>
  <si>
    <t>F AAA à F ZZZ</t>
  </si>
  <si>
    <t>FONDS TOTAL</t>
  </si>
  <si>
    <t>FONDS ADULTE</t>
  </si>
  <si>
    <t>FONDS JEUNESSE</t>
  </si>
  <si>
    <t>VOTRE BIBLIOTHEQUE</t>
  </si>
  <si>
    <t>F 000 à F999</t>
  </si>
  <si>
    <t>Cote</t>
  </si>
  <si>
    <t>Nb d'acquisition</t>
  </si>
  <si>
    <t>Nb d'élimination</t>
  </si>
  <si>
    <t>Nb de prêts annuels</t>
  </si>
  <si>
    <t>Nb de documents en prêt</t>
  </si>
  <si>
    <t>Diagnostic des collections</t>
  </si>
  <si>
    <t xml:space="preserve">B </t>
  </si>
  <si>
    <t>Taux de renouvellement</t>
  </si>
  <si>
    <t>Taux de rotation</t>
  </si>
  <si>
    <t>% en prêt</t>
  </si>
  <si>
    <t>Taux d'accroissement</t>
  </si>
  <si>
    <t>C</t>
  </si>
  <si>
    <t>Étiquettes de lignes</t>
  </si>
  <si>
    <t>Total général</t>
  </si>
  <si>
    <t>Somme de Nb de documents</t>
  </si>
  <si>
    <t>Support</t>
  </si>
  <si>
    <t>Livre</t>
  </si>
  <si>
    <t>Livre lu</t>
  </si>
  <si>
    <t>CD</t>
  </si>
  <si>
    <t>DVD</t>
  </si>
  <si>
    <t>Jeu vidéo</t>
  </si>
  <si>
    <t>Section</t>
  </si>
  <si>
    <t>Adulte</t>
  </si>
  <si>
    <t>Jeunesse</t>
  </si>
  <si>
    <t>Étiquettes de colonnes</t>
  </si>
  <si>
    <t>SECTION</t>
  </si>
  <si>
    <t>SUPPORT</t>
  </si>
  <si>
    <t>Jeu</t>
  </si>
  <si>
    <t>Périodique</t>
  </si>
  <si>
    <t>Ado</t>
  </si>
  <si>
    <t>VOLUMETRIE</t>
  </si>
  <si>
    <t>Ecart</t>
  </si>
  <si>
    <t>J</t>
  </si>
  <si>
    <t>DJA</t>
  </si>
  <si>
    <t>Age médian (ou âge moyen)</t>
  </si>
  <si>
    <t>Objet</t>
  </si>
  <si>
    <t>Autre</t>
  </si>
  <si>
    <t>Outil d'animation</t>
  </si>
  <si>
    <t>Nb de tablettes</t>
  </si>
  <si>
    <t>Nb de cases pour les bacs</t>
  </si>
  <si>
    <t>Tablette</t>
  </si>
  <si>
    <t>Bac</t>
  </si>
  <si>
    <t>Nb de documents (fonds propre + fonds BDHV)</t>
  </si>
  <si>
    <t>Volumétrie idéale en rayon</t>
  </si>
  <si>
    <t>Somme de % en prêt</t>
  </si>
  <si>
    <t>Moyenne</t>
  </si>
  <si>
    <t>Moyenne de Taux de renouvellement</t>
  </si>
  <si>
    <t>Somme de Taux de rotation</t>
  </si>
  <si>
    <t>FONDS 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</si>
</sst>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_-* #,##0.00\ [$€-1]_-;\-* #,##0.00\ [$€-1]_-;_-* &quot;-&quot;??\ [$€-1]_-"/>
    <numFmt numFmtId="166" formatCode="0.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Lexend Deca"/>
    </font>
    <font>
      <b/>
      <sz val="25"/>
      <color rgb="FFFFFFFF"/>
      <name val="Lexend Deca"/>
    </font>
    <font>
      <b/>
      <u/>
      <sz val="10"/>
      <color rgb="FFFFFFFF"/>
      <name val="Lexend Deca"/>
    </font>
    <font>
      <i/>
      <sz val="9"/>
      <color rgb="FF999999"/>
      <name val="Lexend Deca"/>
    </font>
    <font>
      <sz val="13"/>
      <color theme="1"/>
      <name val="Lexend Deca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D3E50"/>
        <bgColor rgb="FF2D3E50"/>
      </patternFill>
    </fill>
    <fill>
      <patternFill patternType="solid">
        <fgColor theme="8"/>
        <bgColor theme="8"/>
      </patternFill>
    </fill>
    <fill>
      <patternFill patternType="solid">
        <fgColor theme="0" tint="-4.9989318521683403E-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1" xfId="0" applyFont="1" applyBorder="1"/>
    <xf numFmtId="0" fontId="7" fillId="0" borderId="2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2" xfId="0" applyFont="1" applyBorder="1"/>
    <xf numFmtId="0" fontId="7" fillId="0" borderId="12" xfId="0" applyFont="1" applyBorder="1" applyAlignment="1"/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  <xf numFmtId="0" fontId="2" fillId="0" borderId="14" xfId="0" applyFont="1" applyBorder="1"/>
    <xf numFmtId="0" fontId="0" fillId="5" borderId="0" xfId="0" applyFill="1"/>
    <xf numFmtId="164" fontId="0" fillId="4" borderId="15" xfId="1" applyNumberFormat="1" applyFont="1" applyFill="1" applyBorder="1" applyAlignment="1">
      <alignment wrapText="1"/>
    </xf>
    <xf numFmtId="0" fontId="0" fillId="8" borderId="13" xfId="0" applyFont="1" applyFill="1" applyBorder="1" applyAlignment="1">
      <alignment wrapText="1"/>
    </xf>
    <xf numFmtId="9" fontId="0" fillId="4" borderId="15" xfId="1" applyFont="1" applyFill="1" applyBorder="1" applyAlignment="1">
      <alignment wrapText="1"/>
    </xf>
    <xf numFmtId="0" fontId="0" fillId="8" borderId="16" xfId="0" applyFont="1" applyFill="1" applyBorder="1" applyAlignment="1">
      <alignment wrapText="1"/>
    </xf>
    <xf numFmtId="0" fontId="0" fillId="8" borderId="15" xfId="0" applyFont="1" applyFill="1" applyBorder="1" applyAlignment="1">
      <alignment wrapText="1"/>
    </xf>
    <xf numFmtId="0" fontId="0" fillId="5" borderId="1" xfId="0" applyFont="1" applyFill="1" applyBorder="1"/>
    <xf numFmtId="0" fontId="3" fillId="5" borderId="18" xfId="0" applyFont="1" applyFill="1" applyBorder="1" applyAlignment="1">
      <alignment horizontal="center" vertical="center" wrapText="1"/>
    </xf>
    <xf numFmtId="0" fontId="3" fillId="10" borderId="18" xfId="0" applyFont="1" applyFill="1" applyBorder="1" applyAlignment="1">
      <alignment horizontal="center" vertical="center" wrapText="1"/>
    </xf>
    <xf numFmtId="0" fontId="3" fillId="10" borderId="19" xfId="0" applyFont="1" applyFill="1" applyBorder="1" applyAlignment="1">
      <alignment horizontal="center" vertical="center" wrapText="1"/>
    </xf>
    <xf numFmtId="9" fontId="0" fillId="0" borderId="0" xfId="0" applyNumberFormat="1"/>
    <xf numFmtId="9" fontId="0" fillId="4" borderId="1" xfId="1" applyFont="1" applyFill="1" applyBorder="1" applyAlignment="1">
      <alignment wrapText="1"/>
    </xf>
    <xf numFmtId="164" fontId="0" fillId="4" borderId="1" xfId="1" applyNumberFormat="1" applyFont="1" applyFill="1" applyBorder="1" applyAlignment="1">
      <alignment wrapText="1"/>
    </xf>
    <xf numFmtId="0" fontId="0" fillId="8" borderId="1" xfId="0" applyFont="1" applyFill="1" applyBorder="1" applyAlignment="1">
      <alignment wrapText="1"/>
    </xf>
    <xf numFmtId="0" fontId="0" fillId="9" borderId="1" xfId="0" applyFill="1" applyBorder="1"/>
    <xf numFmtId="0" fontId="0" fillId="9" borderId="1" xfId="0" applyFont="1" applyFill="1" applyBorder="1"/>
    <xf numFmtId="0" fontId="0" fillId="0" borderId="0" xfId="0" applyFont="1" applyAlignment="1"/>
    <xf numFmtId="2" fontId="0" fillId="0" borderId="0" xfId="0" applyNumberFormat="1"/>
    <xf numFmtId="1" fontId="5" fillId="3" borderId="1" xfId="1" applyNumberFormat="1" applyFont="1" applyFill="1" applyBorder="1" applyAlignment="1" applyProtection="1">
      <alignment horizontal="center" wrapText="1"/>
    </xf>
    <xf numFmtId="0" fontId="3" fillId="5" borderId="17" xfId="0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 applyProtection="1">
      <alignment horizontal="center" vertical="center" wrapText="1"/>
      <protection locked="0"/>
    </xf>
    <xf numFmtId="0" fontId="0" fillId="9" borderId="15" xfId="0" applyFill="1" applyBorder="1" applyProtection="1">
      <protection locked="0"/>
    </xf>
    <xf numFmtId="49" fontId="0" fillId="2" borderId="15" xfId="0" applyNumberFormat="1" applyFont="1" applyFill="1" applyBorder="1" applyAlignment="1" applyProtection="1">
      <alignment horizontal="right" wrapText="1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0" fontId="0" fillId="9" borderId="1" xfId="0" applyFill="1" applyBorder="1" applyProtection="1">
      <protection locked="0"/>
    </xf>
    <xf numFmtId="0" fontId="0" fillId="9" borderId="1" xfId="0" applyFont="1" applyFill="1" applyBorder="1" applyAlignment="1" applyProtection="1">
      <alignment horizontal="right" wrapText="1"/>
      <protection locked="0"/>
    </xf>
    <xf numFmtId="0" fontId="0" fillId="9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0" fillId="9" borderId="1" xfId="0" applyFont="1" applyFill="1" applyBorder="1" applyAlignment="1" applyProtection="1">
      <alignment horizontal="right" vertical="center" wrapText="1"/>
      <protection locked="0"/>
    </xf>
    <xf numFmtId="0" fontId="0" fillId="9" borderId="1" xfId="0" applyFont="1" applyFill="1" applyBorder="1" applyAlignment="1" applyProtection="1">
      <alignment vertical="center" wrapText="1"/>
      <protection locked="0"/>
    </xf>
    <xf numFmtId="0" fontId="0" fillId="9" borderId="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0" fillId="9" borderId="1" xfId="0" applyFont="1" applyFill="1" applyBorder="1" applyProtection="1">
      <protection locked="0"/>
    </xf>
    <xf numFmtId="0" fontId="0" fillId="5" borderId="0" xfId="0" applyFill="1" applyProtection="1">
      <protection locked="0"/>
    </xf>
    <xf numFmtId="0" fontId="0" fillId="0" borderId="0" xfId="0" applyProtection="1">
      <protection locked="0"/>
    </xf>
    <xf numFmtId="0" fontId="6" fillId="0" borderId="1" xfId="0" applyFont="1" applyBorder="1" applyAlignment="1" applyProtection="1">
      <alignment wrapText="1"/>
    </xf>
    <xf numFmtId="0" fontId="6" fillId="0" borderId="1" xfId="0" applyFont="1" applyBorder="1" applyAlignment="1" applyProtection="1">
      <alignment horizontal="center" wrapText="1"/>
    </xf>
    <xf numFmtId="0" fontId="5" fillId="0" borderId="1" xfId="0" applyFont="1" applyBorder="1" applyAlignment="1" applyProtection="1">
      <alignment wrapText="1"/>
    </xf>
    <xf numFmtId="1" fontId="5" fillId="3" borderId="1" xfId="0" applyNumberFormat="1" applyFont="1" applyFill="1" applyBorder="1" applyAlignment="1" applyProtection="1">
      <alignment horizontal="center" wrapText="1"/>
    </xf>
    <xf numFmtId="164" fontId="3" fillId="5" borderId="18" xfId="0" applyNumberFormat="1" applyFont="1" applyFill="1" applyBorder="1" applyAlignment="1">
      <alignment horizontal="center" vertical="center" wrapText="1"/>
    </xf>
    <xf numFmtId="164" fontId="0" fillId="5" borderId="0" xfId="0" applyNumberFormat="1" applyFill="1"/>
    <xf numFmtId="164" fontId="0" fillId="0" borderId="0" xfId="0" applyNumberFormat="1"/>
    <xf numFmtId="166" fontId="0" fillId="4" borderId="15" xfId="1" applyNumberFormat="1" applyFont="1" applyFill="1" applyBorder="1" applyAlignment="1">
      <alignment wrapText="1"/>
    </xf>
    <xf numFmtId="166" fontId="0" fillId="4" borderId="1" xfId="1" applyNumberFormat="1" applyFont="1" applyFill="1" applyBorder="1" applyAlignment="1">
      <alignment wrapText="1"/>
    </xf>
    <xf numFmtId="0" fontId="8" fillId="6" borderId="3" xfId="0" applyFont="1" applyFill="1" applyBorder="1" applyAlignment="1">
      <alignment horizontal="center"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0" fillId="0" borderId="0" xfId="0" applyFont="1" applyAlignment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9" fillId="7" borderId="3" xfId="0" applyFont="1" applyFill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2" fillId="0" borderId="1" xfId="0" applyFont="1" applyBorder="1" applyAlignment="1">
      <alignment horizontal="center"/>
    </xf>
  </cellXfs>
  <cellStyles count="3">
    <cellStyle name="Euro" xfId="2"/>
    <cellStyle name="Normal" xfId="0" builtinId="0"/>
    <cellStyle name="Pourcentage" xfId="1" builtinId="5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3" formatCode="0%"/>
    </dxf>
    <dxf>
      <numFmt numFmtId="14" formatCode="0.00%"/>
    </dxf>
    <dxf>
      <numFmt numFmtId="0" formatCode="General"/>
    </dxf>
    <dxf>
      <numFmt numFmtId="14" formatCode="0.0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font>
        <color rgb="FFFFFF00"/>
      </font>
    </dxf>
    <dxf>
      <font>
        <b/>
        <color theme="1"/>
      </font>
      <border>
        <bottom style="thin">
          <color theme="4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Light1 2" pivot="0" table="0" count="10">
      <tableStyleElement type="wholeTable" dxfId="14"/>
      <tableStyleElement type="headerRow" dxfId="13"/>
    </tableStyle>
    <tableStyle name="Style de tableau 1" pivot="0" count="1">
      <tableStyleElement type="wholeTable" dxfId="12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4" tint="0.79998168889431442"/>
              <bgColor theme="4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4" tint="0.59999389629810485"/>
              <bgColor theme="4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 2">
        <x14:slicerStyle name="SlicerStyleLight1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4.xml"/><Relationship Id="rId13" Type="http://schemas.microsoft.com/office/2007/relationships/slicerCache" Target="slicerCaches/slicerCache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pivotCacheDefinition" Target="pivotCache/pivotCacheDefinition3.xml"/><Relationship Id="rId12" Type="http://schemas.microsoft.com/office/2007/relationships/slicerCache" Target="slicerCaches/slicerCache4.xml"/><Relationship Id="rId17" Type="http://schemas.microsoft.com/office/2007/relationships/slicerCache" Target="slicerCaches/slicerCache9.xml"/><Relationship Id="rId2" Type="http://schemas.openxmlformats.org/officeDocument/2006/relationships/worksheet" Target="worksheets/sheet2.xml"/><Relationship Id="rId16" Type="http://schemas.microsoft.com/office/2007/relationships/slicerCache" Target="slicerCaches/slicerCache8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microsoft.com/office/2007/relationships/slicerCache" Target="slicerCaches/slicerCache3.xml"/><Relationship Id="rId5" Type="http://schemas.openxmlformats.org/officeDocument/2006/relationships/pivotCacheDefinition" Target="pivotCache/pivotCacheDefinition1.xml"/><Relationship Id="rId15" Type="http://schemas.microsoft.com/office/2007/relationships/slicerCache" Target="slicerCaches/slicerCache7.xml"/><Relationship Id="rId23" Type="http://schemas.openxmlformats.org/officeDocument/2006/relationships/calcChain" Target="calcChain.xml"/><Relationship Id="rId10" Type="http://schemas.microsoft.com/office/2007/relationships/slicerCache" Target="slicerCaches/slicerCache2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microsoft.com/office/2007/relationships/slicerCache" Target="slicerCaches/slicerCache1.xml"/><Relationship Id="rId14" Type="http://schemas.microsoft.com/office/2007/relationships/slicerCache" Target="slicerCaches/slicerCache6.xml"/><Relationship Id="rId22" Type="http://schemas.openxmlformats.org/officeDocument/2006/relationships/powerPivotData" Target="model/item.data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="1">
                <a:solidFill>
                  <a:schemeClr val="bg1">
                    <a:lumMod val="50000"/>
                  </a:schemeClr>
                </a:solidFill>
              </a:rPr>
              <a:t>Répartition</a:t>
            </a:r>
            <a:r>
              <a:rPr lang="fr-FR" b="1" baseline="0">
                <a:solidFill>
                  <a:schemeClr val="bg1">
                    <a:lumMod val="50000"/>
                  </a:schemeClr>
                </a:solidFill>
              </a:rPr>
              <a:t> du fonds</a:t>
            </a:r>
            <a:endParaRPr lang="fr-FR" b="1">
              <a:solidFill>
                <a:schemeClr val="bg1">
                  <a:lumMod val="50000"/>
                </a:schemeClr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1C4-4E11-B25C-CD3E45732EE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F-49D7-927B-2A3AC6FE32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F-49D7-927B-2A3AC6FE3290}"/>
              </c:ext>
            </c:extLst>
          </c:dPt>
          <c:dLbls>
            <c:dLbl>
              <c:idx val="1"/>
              <c:layout/>
              <c:tx>
                <c:rich>
                  <a:bodyPr/>
                  <a:lstStyle/>
                  <a:p>
                    <a:fld id="{D3C7A92C-A609-495E-845F-27E8D3209A95}" type="PERCENTAGE">
                      <a:rPr lang="en-US"/>
                      <a:pPr/>
                      <a:t>[POURCENTAGE]</a:t>
                    </a:fld>
                    <a:endParaRPr lang="fr-FR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88F-49D7-927B-2A3AC6FE32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Variables!$A$2:$A$5</c15:sqref>
                  </c15:fullRef>
                </c:ext>
              </c:extLst>
              <c:f>Variables!$A$3:$A$5</c:f>
              <c:strCache>
                <c:ptCount val="3"/>
                <c:pt idx="0">
                  <c:v>FONDS ADULTE</c:v>
                </c:pt>
                <c:pt idx="1">
                  <c:v>FONDS JEUNESSE</c:v>
                </c:pt>
                <c:pt idx="2">
                  <c:v>FONDS ADO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Variables!$B$2:$B$5</c15:sqref>
                  </c15:fullRef>
                </c:ext>
              </c:extLst>
              <c:f>Variables!$B$3:$B$5</c:f>
              <c:numCache>
                <c:formatCode>0</c:formatCode>
                <c:ptCount val="3"/>
                <c:pt idx="0">
                  <c:v>17869</c:v>
                </c:pt>
                <c:pt idx="1">
                  <c:v>9160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71C4-4E11-B25C-CD3E45732EE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[2025_05_12_DIAGNOSTIC DES COLLECTIONS - AVANCE.xlsx]Feuil6!Tableau croisé dynamique5</c:name>
    <c:fmtId val="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="1">
                <a:solidFill>
                  <a:schemeClr val="bg1">
                    <a:lumMod val="50000"/>
                  </a:schemeClr>
                </a:solidFill>
              </a:rPr>
              <a:t>Répartition des collections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2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Feuil6!$B$3:$B$4</c:f>
              <c:strCache>
                <c:ptCount val="1"/>
                <c:pt idx="0">
                  <c:v>Adulte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Feuil6!$A$5:$A$10</c:f>
              <c:strCache>
                <c:ptCount val="5"/>
                <c:pt idx="0">
                  <c:v>CD</c:v>
                </c:pt>
                <c:pt idx="1">
                  <c:v>DVD</c:v>
                </c:pt>
                <c:pt idx="2">
                  <c:v>Jeu vidéo</c:v>
                </c:pt>
                <c:pt idx="3">
                  <c:v>Livre</c:v>
                </c:pt>
                <c:pt idx="4">
                  <c:v>Livre lu</c:v>
                </c:pt>
              </c:strCache>
            </c:strRef>
          </c:cat>
          <c:val>
            <c:numRef>
              <c:f>Feuil6!$B$5:$B$10</c:f>
              <c:numCache>
                <c:formatCode>General</c:formatCode>
                <c:ptCount val="5"/>
                <c:pt idx="0">
                  <c:v>21133</c:v>
                </c:pt>
                <c:pt idx="1">
                  <c:v>18795</c:v>
                </c:pt>
                <c:pt idx="3">
                  <c:v>137082</c:v>
                </c:pt>
                <c:pt idx="4">
                  <c:v>1828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252-41CD-88AB-17F12D28189B}"/>
            </c:ext>
          </c:extLst>
        </c:ser>
        <c:ser>
          <c:idx val="1"/>
          <c:order val="1"/>
          <c:tx>
            <c:strRef>
              <c:f>Feuil6!$C$3:$C$4</c:f>
              <c:strCache>
                <c:ptCount val="1"/>
                <c:pt idx="0">
                  <c:v>Jeunesse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Feuil6!$A$5:$A$10</c:f>
              <c:strCache>
                <c:ptCount val="5"/>
                <c:pt idx="0">
                  <c:v>CD</c:v>
                </c:pt>
                <c:pt idx="1">
                  <c:v>DVD</c:v>
                </c:pt>
                <c:pt idx="2">
                  <c:v>Jeu vidéo</c:v>
                </c:pt>
                <c:pt idx="3">
                  <c:v>Livre</c:v>
                </c:pt>
                <c:pt idx="4">
                  <c:v>Livre lu</c:v>
                </c:pt>
              </c:strCache>
            </c:strRef>
          </c:cat>
          <c:val>
            <c:numRef>
              <c:f>Feuil6!$C$5:$C$10</c:f>
              <c:numCache>
                <c:formatCode>General</c:formatCode>
                <c:ptCount val="5"/>
                <c:pt idx="2">
                  <c:v>157</c:v>
                </c:pt>
                <c:pt idx="3">
                  <c:v>90309</c:v>
                </c:pt>
                <c:pt idx="4">
                  <c:v>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252-41CD-88AB-17F12D28189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042000"/>
        <c:axId val="128059056"/>
      </c:barChart>
      <c:catAx>
        <c:axId val="12804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8059056"/>
        <c:crosses val="autoZero"/>
        <c:auto val="1"/>
        <c:lblAlgn val="ctr"/>
        <c:lblOffset val="100"/>
        <c:noMultiLvlLbl val="0"/>
      </c:catAx>
      <c:valAx>
        <c:axId val="1280590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8042000"/>
        <c:crosses val="autoZero"/>
        <c:crossBetween val="between"/>
      </c:valAx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[2025_05_12_DIAGNOSTIC DES COLLECTIONS - AVANCE.xlsx]Feuil6!Tableau croisé dynamique4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>
                    <a:lumMod val="65000"/>
                  </a:schemeClr>
                </a:solidFill>
              </a:rPr>
              <a:t>% des</a:t>
            </a:r>
            <a:r>
              <a:rPr lang="en-US" b="1" baseline="0">
                <a:solidFill>
                  <a:schemeClr val="bg1">
                    <a:lumMod val="65000"/>
                  </a:schemeClr>
                </a:solidFill>
              </a:rPr>
              <a:t> documents </a:t>
            </a:r>
            <a:r>
              <a:rPr lang="en-US" b="1">
                <a:solidFill>
                  <a:schemeClr val="bg1">
                    <a:lumMod val="65000"/>
                  </a:schemeClr>
                </a:solidFill>
              </a:rPr>
              <a:t>en prêt par cote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</c:pivotFmts>
    <c:plotArea>
      <c:layout/>
      <c:lineChart>
        <c:grouping val="stacked"/>
        <c:varyColors val="0"/>
        <c:ser>
          <c:idx val="0"/>
          <c:order val="0"/>
          <c:tx>
            <c:strRef>
              <c:f>Feuil6!$B$12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Feuil6!$A$13:$A$56</c:f>
              <c:strCache>
                <c:ptCount val="4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8</c:v>
                </c:pt>
                <c:pt idx="7">
                  <c:v>9</c:v>
                </c:pt>
                <c:pt idx="8">
                  <c:v>100</c:v>
                </c:pt>
                <c:pt idx="9">
                  <c:v>200</c:v>
                </c:pt>
                <c:pt idx="10">
                  <c:v>300</c:v>
                </c:pt>
                <c:pt idx="11">
                  <c:v>400</c:v>
                </c:pt>
                <c:pt idx="12">
                  <c:v>500</c:v>
                </c:pt>
                <c:pt idx="13">
                  <c:v>600</c:v>
                </c:pt>
                <c:pt idx="14">
                  <c:v>700</c:v>
                </c:pt>
                <c:pt idx="15">
                  <c:v>800</c:v>
                </c:pt>
                <c:pt idx="16">
                  <c:v>900</c:v>
                </c:pt>
                <c:pt idx="17">
                  <c:v>000</c:v>
                </c:pt>
                <c:pt idx="18">
                  <c:v>B </c:v>
                </c:pt>
                <c:pt idx="19">
                  <c:v>BD</c:v>
                </c:pt>
                <c:pt idx="20">
                  <c:v>C</c:v>
                </c:pt>
                <c:pt idx="21">
                  <c:v>DJA</c:v>
                </c:pt>
                <c:pt idx="22">
                  <c:v>DR</c:v>
                </c:pt>
                <c:pt idx="23">
                  <c:v>F 000 à F999</c:v>
                </c:pt>
                <c:pt idx="24">
                  <c:v>F AAA à F ZZZ</c:v>
                </c:pt>
                <c:pt idx="25">
                  <c:v>J</c:v>
                </c:pt>
                <c:pt idx="26">
                  <c:v>J000</c:v>
                </c:pt>
                <c:pt idx="27">
                  <c:v>J100</c:v>
                </c:pt>
                <c:pt idx="28">
                  <c:v>J200</c:v>
                </c:pt>
                <c:pt idx="29">
                  <c:v>J300</c:v>
                </c:pt>
                <c:pt idx="30">
                  <c:v>J400</c:v>
                </c:pt>
                <c:pt idx="31">
                  <c:v>J500</c:v>
                </c:pt>
                <c:pt idx="32">
                  <c:v>J600</c:v>
                </c:pt>
                <c:pt idx="33">
                  <c:v>J700</c:v>
                </c:pt>
                <c:pt idx="34">
                  <c:v>J800</c:v>
                </c:pt>
                <c:pt idx="35">
                  <c:v>J900</c:v>
                </c:pt>
                <c:pt idx="36">
                  <c:v>JA</c:v>
                </c:pt>
                <c:pt idx="37">
                  <c:v>JBD</c:v>
                </c:pt>
                <c:pt idx="38">
                  <c:v>JR</c:v>
                </c:pt>
                <c:pt idx="39">
                  <c:v>LIM</c:v>
                </c:pt>
                <c:pt idx="40">
                  <c:v>P</c:v>
                </c:pt>
                <c:pt idx="41">
                  <c:v>R</c:v>
                </c:pt>
                <c:pt idx="42">
                  <c:v>SF</c:v>
                </c:pt>
              </c:strCache>
            </c:strRef>
          </c:cat>
          <c:val>
            <c:numRef>
              <c:f>Feuil6!$B$13:$B$56</c:f>
              <c:numCache>
                <c:formatCode>0%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0.35761589403973509</c:v>
                </c:pt>
                <c:pt idx="9">
                  <c:v>0.22950819672131148</c:v>
                </c:pt>
                <c:pt idx="10">
                  <c:v>0.33333333333333331</c:v>
                </c:pt>
                <c:pt idx="11">
                  <c:v>0.2391304347826087</c:v>
                </c:pt>
                <c:pt idx="12">
                  <c:v>0.47533632286995514</c:v>
                </c:pt>
                <c:pt idx="13">
                  <c:v>0.57090909090909092</c:v>
                </c:pt>
                <c:pt idx="14">
                  <c:v>0.28560250391236308</c:v>
                </c:pt>
                <c:pt idx="15">
                  <c:v>0.14963503649635038</c:v>
                </c:pt>
                <c:pt idx="16">
                  <c:v>0.26532567049808431</c:v>
                </c:pt>
                <c:pt idx="17">
                  <c:v>0.17777777777777778</c:v>
                </c:pt>
                <c:pt idx="18">
                  <c:v>0</c:v>
                </c:pt>
                <c:pt idx="19">
                  <c:v>0.64919093851132681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0.53846153846153844</c:v>
                </c:pt>
                <c:pt idx="27">
                  <c:v>0.71111111111111114</c:v>
                </c:pt>
                <c:pt idx="28">
                  <c:v>0.68</c:v>
                </c:pt>
                <c:pt idx="29">
                  <c:v>0.647887323943662</c:v>
                </c:pt>
                <c:pt idx="30">
                  <c:v>0.77419354838709675</c:v>
                </c:pt>
                <c:pt idx="31">
                  <c:v>0.67298578199052128</c:v>
                </c:pt>
                <c:pt idx="32">
                  <c:v>0.66118421052631582</c:v>
                </c:pt>
                <c:pt idx="33">
                  <c:v>0.5757575757575758</c:v>
                </c:pt>
                <c:pt idx="34">
                  <c:v>0.41988950276243092</c:v>
                </c:pt>
                <c:pt idx="35">
                  <c:v>0.6542553191489362</c:v>
                </c:pt>
                <c:pt idx="36">
                  <c:v>0.70596693026599566</c:v>
                </c:pt>
                <c:pt idx="37">
                  <c:v>0.61118690313778989</c:v>
                </c:pt>
                <c:pt idx="38">
                  <c:v>0.36025307033866766</c:v>
                </c:pt>
                <c:pt idx="39">
                  <c:v>0</c:v>
                </c:pt>
                <c:pt idx="40">
                  <c:v>0.61220657276995305</c:v>
                </c:pt>
                <c:pt idx="41">
                  <c:v>0.57803718115002156</c:v>
                </c:pt>
                <c:pt idx="42">
                  <c:v>0.29197080291970801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42-4DC8-968C-8856BF4FE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1805216"/>
        <c:axId val="1761800640"/>
      </c:lineChart>
      <c:catAx>
        <c:axId val="176180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1800640"/>
        <c:crosses val="autoZero"/>
        <c:auto val="1"/>
        <c:lblAlgn val="ctr"/>
        <c:lblOffset val="100"/>
        <c:noMultiLvlLbl val="0"/>
      </c:catAx>
      <c:valAx>
        <c:axId val="176180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180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pivotSource>
    <c:name>[2025_05_12_DIAGNOSTIC DES COLLECTIONS - AVANCE.xlsx]Feuil6!Tableau croisé dynamique6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400" b="1">
                <a:solidFill>
                  <a:schemeClr val="bg1">
                    <a:lumMod val="65000"/>
                  </a:schemeClr>
                </a:solidFill>
                <a:latin typeface="+mn-lt"/>
              </a:rPr>
              <a:t>Taux de renouvellement des collections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fr-FR"/>
        </a:p>
      </c:txPr>
    </c:title>
    <c:autoTitleDeleted val="0"/>
    <c:pivotFmts>
      <c:pivotFmt>
        <c:idx val="0"/>
      </c:pivotFmt>
      <c:pivotFmt>
        <c:idx val="1"/>
        <c:spPr>
          <a:solidFill>
            <a:schemeClr val="accent2">
              <a:alpha val="7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2">
              <a:alpha val="7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2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2">
              <a:alpha val="7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2">
              <a:alpha val="70000"/>
            </a:schemeClr>
          </a:solidFill>
          <a:ln>
            <a:noFill/>
          </a:ln>
          <a:effectLst/>
        </c:spPr>
      </c:pivotFmt>
      <c:pivotFmt>
        <c:idx val="6"/>
        <c:spPr>
          <a:solidFill>
            <a:schemeClr val="accent2">
              <a:alpha val="70000"/>
            </a:schemeClr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Feuil6!$E$12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Feuil6!$D$13:$D$56</c:f>
              <c:strCache>
                <c:ptCount val="4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8</c:v>
                </c:pt>
                <c:pt idx="7">
                  <c:v>9</c:v>
                </c:pt>
                <c:pt idx="8">
                  <c:v>100</c:v>
                </c:pt>
                <c:pt idx="9">
                  <c:v>200</c:v>
                </c:pt>
                <c:pt idx="10">
                  <c:v>300</c:v>
                </c:pt>
                <c:pt idx="11">
                  <c:v>400</c:v>
                </c:pt>
                <c:pt idx="12">
                  <c:v>500</c:v>
                </c:pt>
                <c:pt idx="13">
                  <c:v>600</c:v>
                </c:pt>
                <c:pt idx="14">
                  <c:v>700</c:v>
                </c:pt>
                <c:pt idx="15">
                  <c:v>800</c:v>
                </c:pt>
                <c:pt idx="16">
                  <c:v>900</c:v>
                </c:pt>
                <c:pt idx="17">
                  <c:v>000</c:v>
                </c:pt>
                <c:pt idx="18">
                  <c:v>B </c:v>
                </c:pt>
                <c:pt idx="19">
                  <c:v>BD</c:v>
                </c:pt>
                <c:pt idx="20">
                  <c:v>C</c:v>
                </c:pt>
                <c:pt idx="21">
                  <c:v>DJA</c:v>
                </c:pt>
                <c:pt idx="22">
                  <c:v>DR</c:v>
                </c:pt>
                <c:pt idx="23">
                  <c:v>F 000 à F999</c:v>
                </c:pt>
                <c:pt idx="24">
                  <c:v>F AAA à F ZZZ</c:v>
                </c:pt>
                <c:pt idx="25">
                  <c:v>J</c:v>
                </c:pt>
                <c:pt idx="26">
                  <c:v>J000</c:v>
                </c:pt>
                <c:pt idx="27">
                  <c:v>J100</c:v>
                </c:pt>
                <c:pt idx="28">
                  <c:v>J200</c:v>
                </c:pt>
                <c:pt idx="29">
                  <c:v>J300</c:v>
                </c:pt>
                <c:pt idx="30">
                  <c:v>J400</c:v>
                </c:pt>
                <c:pt idx="31">
                  <c:v>J500</c:v>
                </c:pt>
                <c:pt idx="32">
                  <c:v>J600</c:v>
                </c:pt>
                <c:pt idx="33">
                  <c:v>J700</c:v>
                </c:pt>
                <c:pt idx="34">
                  <c:v>J800</c:v>
                </c:pt>
                <c:pt idx="35">
                  <c:v>J900</c:v>
                </c:pt>
                <c:pt idx="36">
                  <c:v>JA</c:v>
                </c:pt>
                <c:pt idx="37">
                  <c:v>JBD</c:v>
                </c:pt>
                <c:pt idx="38">
                  <c:v>JR</c:v>
                </c:pt>
                <c:pt idx="39">
                  <c:v>LIM</c:v>
                </c:pt>
                <c:pt idx="40">
                  <c:v>P</c:v>
                </c:pt>
                <c:pt idx="41">
                  <c:v>R</c:v>
                </c:pt>
                <c:pt idx="42">
                  <c:v>SF</c:v>
                </c:pt>
              </c:strCache>
            </c:strRef>
          </c:cat>
          <c:val>
            <c:numRef>
              <c:f>Feuil6!$E$13:$E$56</c:f>
              <c:numCache>
                <c:formatCode>0%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1.9867549668874173E-2</c:v>
                </c:pt>
                <c:pt idx="9">
                  <c:v>0.11475409836065574</c:v>
                </c:pt>
                <c:pt idx="10">
                  <c:v>3.0864197530864196E-2</c:v>
                </c:pt>
                <c:pt idx="11">
                  <c:v>0.10869565217391304</c:v>
                </c:pt>
                <c:pt idx="12">
                  <c:v>2.2421524663677129E-2</c:v>
                </c:pt>
                <c:pt idx="13">
                  <c:v>1.4545454545454545E-2</c:v>
                </c:pt>
                <c:pt idx="14">
                  <c:v>2.1909233176838811E-2</c:v>
                </c:pt>
                <c:pt idx="15">
                  <c:v>2.7980535279805353E-2</c:v>
                </c:pt>
                <c:pt idx="16">
                  <c:v>2.2988505747126436E-2</c:v>
                </c:pt>
                <c:pt idx="17">
                  <c:v>1.4814814814814815E-2</c:v>
                </c:pt>
                <c:pt idx="18">
                  <c:v>0</c:v>
                </c:pt>
                <c:pt idx="19">
                  <c:v>6.3430420711974106E-2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0.15384615384615385</c:v>
                </c:pt>
                <c:pt idx="27">
                  <c:v>0.22222222222222221</c:v>
                </c:pt>
                <c:pt idx="28">
                  <c:v>0.04</c:v>
                </c:pt>
                <c:pt idx="29">
                  <c:v>0.22887323943661972</c:v>
                </c:pt>
                <c:pt idx="30">
                  <c:v>0.19354838709677419</c:v>
                </c:pt>
                <c:pt idx="31">
                  <c:v>0.2890995260663507</c:v>
                </c:pt>
                <c:pt idx="32">
                  <c:v>0.35526315789473684</c:v>
                </c:pt>
                <c:pt idx="33">
                  <c:v>0.25505050505050503</c:v>
                </c:pt>
                <c:pt idx="34">
                  <c:v>0.10497237569060773</c:v>
                </c:pt>
                <c:pt idx="35">
                  <c:v>0.1702127659574468</c:v>
                </c:pt>
                <c:pt idx="36">
                  <c:v>5.4996405463695185E-2</c:v>
                </c:pt>
                <c:pt idx="37">
                  <c:v>5.8663028649386086E-2</c:v>
                </c:pt>
                <c:pt idx="38">
                  <c:v>3.2378116858950499E-2</c:v>
                </c:pt>
                <c:pt idx="39">
                  <c:v>0</c:v>
                </c:pt>
                <c:pt idx="40">
                  <c:v>0.13615023474178403</c:v>
                </c:pt>
                <c:pt idx="41">
                  <c:v>8.6467790747946388E-2</c:v>
                </c:pt>
                <c:pt idx="42">
                  <c:v>0.12895377128953772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F2-46E3-B307-CEFE437F5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1774567936"/>
        <c:axId val="1774568768"/>
      </c:barChart>
      <c:catAx>
        <c:axId val="177456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4568768"/>
        <c:crosses val="autoZero"/>
        <c:auto val="1"/>
        <c:lblAlgn val="ctr"/>
        <c:lblOffset val="100"/>
        <c:noMultiLvlLbl val="0"/>
      </c:catAx>
      <c:valAx>
        <c:axId val="177456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4567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bg1">
          <a:lumMod val="50000"/>
          <a:alpha val="92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[2025_05_12_DIAGNOSTIC DES COLLECTIONS - AVANCE.xlsx]Feuil6!Tableau croisé dynamique7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>
                    <a:lumMod val="65000"/>
                  </a:schemeClr>
                </a:solidFill>
              </a:rPr>
              <a:t>Taux de</a:t>
            </a:r>
            <a:r>
              <a:rPr lang="en-US" b="1" baseline="0">
                <a:solidFill>
                  <a:schemeClr val="bg1">
                    <a:lumMod val="65000"/>
                  </a:schemeClr>
                </a:solidFill>
              </a:rPr>
              <a:t> rotation</a:t>
            </a:r>
            <a:endParaRPr lang="en-US" b="1">
              <a:solidFill>
                <a:schemeClr val="bg1">
                  <a:lumMod val="65000"/>
                </a:schemeClr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rgbClr val="92D050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rgbClr val="92D050"/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Feuil6!$B$58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Feuil6!$A$59:$A$102</c:f>
              <c:strCache>
                <c:ptCount val="4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8</c:v>
                </c:pt>
                <c:pt idx="7">
                  <c:v>9</c:v>
                </c:pt>
                <c:pt idx="8">
                  <c:v>100</c:v>
                </c:pt>
                <c:pt idx="9">
                  <c:v>200</c:v>
                </c:pt>
                <c:pt idx="10">
                  <c:v>300</c:v>
                </c:pt>
                <c:pt idx="11">
                  <c:v>400</c:v>
                </c:pt>
                <c:pt idx="12">
                  <c:v>500</c:v>
                </c:pt>
                <c:pt idx="13">
                  <c:v>600</c:v>
                </c:pt>
                <c:pt idx="14">
                  <c:v>700</c:v>
                </c:pt>
                <c:pt idx="15">
                  <c:v>800</c:v>
                </c:pt>
                <c:pt idx="16">
                  <c:v>900</c:v>
                </c:pt>
                <c:pt idx="17">
                  <c:v>000</c:v>
                </c:pt>
                <c:pt idx="18">
                  <c:v>B </c:v>
                </c:pt>
                <c:pt idx="19">
                  <c:v>BD</c:v>
                </c:pt>
                <c:pt idx="20">
                  <c:v>C</c:v>
                </c:pt>
                <c:pt idx="21">
                  <c:v>DJA</c:v>
                </c:pt>
                <c:pt idx="22">
                  <c:v>DR</c:v>
                </c:pt>
                <c:pt idx="23">
                  <c:v>F 000 à F999</c:v>
                </c:pt>
                <c:pt idx="24">
                  <c:v>F AAA à F ZZZ</c:v>
                </c:pt>
                <c:pt idx="25">
                  <c:v>J</c:v>
                </c:pt>
                <c:pt idx="26">
                  <c:v>J000</c:v>
                </c:pt>
                <c:pt idx="27">
                  <c:v>J100</c:v>
                </c:pt>
                <c:pt idx="28">
                  <c:v>J200</c:v>
                </c:pt>
                <c:pt idx="29">
                  <c:v>J300</c:v>
                </c:pt>
                <c:pt idx="30">
                  <c:v>J400</c:v>
                </c:pt>
                <c:pt idx="31">
                  <c:v>J500</c:v>
                </c:pt>
                <c:pt idx="32">
                  <c:v>J600</c:v>
                </c:pt>
                <c:pt idx="33">
                  <c:v>J700</c:v>
                </c:pt>
                <c:pt idx="34">
                  <c:v>J800</c:v>
                </c:pt>
                <c:pt idx="35">
                  <c:v>J900</c:v>
                </c:pt>
                <c:pt idx="36">
                  <c:v>JA</c:v>
                </c:pt>
                <c:pt idx="37">
                  <c:v>JBD</c:v>
                </c:pt>
                <c:pt idx="38">
                  <c:v>JR</c:v>
                </c:pt>
                <c:pt idx="39">
                  <c:v>LIM</c:v>
                </c:pt>
                <c:pt idx="40">
                  <c:v>P</c:v>
                </c:pt>
                <c:pt idx="41">
                  <c:v>R</c:v>
                </c:pt>
                <c:pt idx="42">
                  <c:v>SF</c:v>
                </c:pt>
              </c:strCache>
            </c:strRef>
          </c:cat>
          <c:val>
            <c:numRef>
              <c:f>Feuil6!$B$59:$B$102</c:f>
              <c:numCache>
                <c:formatCode>General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2.4039735099337749</c:v>
                </c:pt>
                <c:pt idx="9">
                  <c:v>1.278688524590164</c:v>
                </c:pt>
                <c:pt idx="10">
                  <c:v>2.2376543209876543</c:v>
                </c:pt>
                <c:pt idx="11">
                  <c:v>1.5</c:v>
                </c:pt>
                <c:pt idx="12">
                  <c:v>3.1345291479820627</c:v>
                </c:pt>
                <c:pt idx="13">
                  <c:v>4.5745454545454542</c:v>
                </c:pt>
                <c:pt idx="14">
                  <c:v>2.0093896713615025</c:v>
                </c:pt>
                <c:pt idx="15">
                  <c:v>0.99026763990267641</c:v>
                </c:pt>
                <c:pt idx="16">
                  <c:v>2.0124521072796937</c:v>
                </c:pt>
                <c:pt idx="17">
                  <c:v>1.6</c:v>
                </c:pt>
                <c:pt idx="18">
                  <c:v>0</c:v>
                </c:pt>
                <c:pt idx="19">
                  <c:v>3.645307443365696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3.5384615384615383</c:v>
                </c:pt>
                <c:pt idx="27">
                  <c:v>3.7111111111111112</c:v>
                </c:pt>
                <c:pt idx="28">
                  <c:v>4.68</c:v>
                </c:pt>
                <c:pt idx="29">
                  <c:v>4.077464788732394</c:v>
                </c:pt>
                <c:pt idx="30">
                  <c:v>3.838709677419355</c:v>
                </c:pt>
                <c:pt idx="31">
                  <c:v>3.6469194312796209</c:v>
                </c:pt>
                <c:pt idx="32">
                  <c:v>3.7861842105263159</c:v>
                </c:pt>
                <c:pt idx="33">
                  <c:v>3.5227272727272729</c:v>
                </c:pt>
                <c:pt idx="34">
                  <c:v>2.0883977900552488</c:v>
                </c:pt>
                <c:pt idx="35">
                  <c:v>3.3430851063829787</c:v>
                </c:pt>
                <c:pt idx="36">
                  <c:v>3.1028037383177569</c:v>
                </c:pt>
                <c:pt idx="37">
                  <c:v>4.3144611186903141</c:v>
                </c:pt>
                <c:pt idx="38">
                  <c:v>2.4335690360997395</c:v>
                </c:pt>
                <c:pt idx="39">
                  <c:v>0</c:v>
                </c:pt>
                <c:pt idx="40">
                  <c:v>2.5201877934272301</c:v>
                </c:pt>
                <c:pt idx="41">
                  <c:v>1.649805447470817</c:v>
                </c:pt>
                <c:pt idx="42">
                  <c:v>2.1143552311435525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3F-404F-A825-FC23F6F96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971790336"/>
        <c:axId val="1971792000"/>
      </c:barChart>
      <c:catAx>
        <c:axId val="197179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71792000"/>
        <c:crosses val="autoZero"/>
        <c:auto val="1"/>
        <c:lblAlgn val="ctr"/>
        <c:lblOffset val="100"/>
        <c:noMultiLvlLbl val="0"/>
      </c:catAx>
      <c:valAx>
        <c:axId val="197179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71790336"/>
        <c:crosses val="autoZero"/>
        <c:crossBetween val="between"/>
      </c:valAx>
      <c:spPr>
        <a:noFill/>
        <a:ln>
          <a:solidFill>
            <a:schemeClr val="bg1">
              <a:lumMod val="50000"/>
              <a:alpha val="91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59532</xdr:colOff>
      <xdr:row>5</xdr:row>
      <xdr:rowOff>161529</xdr:rowOff>
    </xdr:from>
    <xdr:to>
      <xdr:col>6</xdr:col>
      <xdr:colOff>59532</xdr:colOff>
      <xdr:row>17</xdr:row>
      <xdr:rowOff>94854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142875</xdr:colOff>
      <xdr:row>5</xdr:row>
      <xdr:rowOff>152401</xdr:rowOff>
    </xdr:from>
    <xdr:to>
      <xdr:col>13</xdr:col>
      <xdr:colOff>352425</xdr:colOff>
      <xdr:row>27</xdr:row>
      <xdr:rowOff>57151</xdr:rowOff>
    </xdr:to>
    <xdr:graphicFrame macro="">
      <xdr:nvGraphicFramePr>
        <xdr:cNvPr id="4" name="Répartition des collection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600074</xdr:colOff>
      <xdr:row>5</xdr:row>
      <xdr:rowOff>171450</xdr:rowOff>
    </xdr:from>
    <xdr:to>
      <xdr:col>13</xdr:col>
      <xdr:colOff>257174</xdr:colOff>
      <xdr:row>9</xdr:row>
      <xdr:rowOff>28575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Section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ctio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67624" y="990600"/>
              <a:ext cx="1685925" cy="619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13</xdr:col>
      <xdr:colOff>371474</xdr:colOff>
      <xdr:row>5</xdr:row>
      <xdr:rowOff>9525</xdr:rowOff>
    </xdr:from>
    <xdr:to>
      <xdr:col>15</xdr:col>
      <xdr:colOff>523874</xdr:colOff>
      <xdr:row>18</xdr:row>
      <xdr:rowOff>57150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9" name="Support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upport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67849" y="82867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13</xdr:col>
      <xdr:colOff>413941</xdr:colOff>
      <xdr:row>13</xdr:row>
      <xdr:rowOff>162719</xdr:rowOff>
    </xdr:from>
    <xdr:to>
      <xdr:col>15</xdr:col>
      <xdr:colOff>566341</xdr:colOff>
      <xdr:row>26</xdr:row>
      <xdr:rowOff>187325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Cot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t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72613" y="2484438"/>
              <a:ext cx="1819275" cy="249515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>
    <xdr:from>
      <xdr:col>0</xdr:col>
      <xdr:colOff>0</xdr:colOff>
      <xdr:row>29</xdr:row>
      <xdr:rowOff>-1</xdr:rowOff>
    </xdr:from>
    <xdr:to>
      <xdr:col>11</xdr:col>
      <xdr:colOff>317500</xdr:colOff>
      <xdr:row>49</xdr:row>
      <xdr:rowOff>39688</xdr:rowOff>
    </xdr:to>
    <xdr:graphicFrame macro="">
      <xdr:nvGraphicFramePr>
        <xdr:cNvPr id="8" name="% des documents en prêt 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52</xdr:row>
      <xdr:rowOff>39690</xdr:rowOff>
    </xdr:from>
    <xdr:to>
      <xdr:col>11</xdr:col>
      <xdr:colOff>317500</xdr:colOff>
      <xdr:row>68</xdr:row>
      <xdr:rowOff>148830</xdr:rowOff>
    </xdr:to>
    <xdr:graphicFrame macro="">
      <xdr:nvGraphicFramePr>
        <xdr:cNvPr id="10" name="Taux de renouvellement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3</xdr:col>
      <xdr:colOff>294876</xdr:colOff>
      <xdr:row>67</xdr:row>
      <xdr:rowOff>132159</xdr:rowOff>
    </xdr:from>
    <xdr:to>
      <xdr:col>9</xdr:col>
      <xdr:colOff>644921</xdr:colOff>
      <xdr:row>70</xdr:row>
      <xdr:rowOff>158750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Support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upport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71673" y="12653565"/>
              <a:ext cx="3921920" cy="59213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>
    <xdr:from>
      <xdr:col>9</xdr:col>
      <xdr:colOff>466329</xdr:colOff>
      <xdr:row>52</xdr:row>
      <xdr:rowOff>82550</xdr:rowOff>
    </xdr:from>
    <xdr:to>
      <xdr:col>11</xdr:col>
      <xdr:colOff>267891</xdr:colOff>
      <xdr:row>54</xdr:row>
      <xdr:rowOff>99219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1" name="Section 1"/>
            <xdr:cNvGraphicFramePr>
              <a:graphicFrameLocks noChangeAspect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ction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715001" y="9776222"/>
              <a:ext cx="1587499" cy="3937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3</xdr:col>
      <xdr:colOff>250031</xdr:colOff>
      <xdr:row>48</xdr:row>
      <xdr:rowOff>187724</xdr:rowOff>
    </xdr:from>
    <xdr:to>
      <xdr:col>9</xdr:col>
      <xdr:colOff>506015</xdr:colOff>
      <xdr:row>51</xdr:row>
      <xdr:rowOff>29766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2" name="Support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upport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26828" y="9127333"/>
              <a:ext cx="3827859" cy="40758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468314</xdr:colOff>
      <xdr:row>29</xdr:row>
      <xdr:rowOff>58738</xdr:rowOff>
    </xdr:from>
    <xdr:to>
      <xdr:col>11</xdr:col>
      <xdr:colOff>267891</xdr:colOff>
      <xdr:row>31</xdr:row>
      <xdr:rowOff>158751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3" name="Section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ction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716986" y="5416551"/>
              <a:ext cx="1585514" cy="47704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>
    <xdr:from>
      <xdr:col>11</xdr:col>
      <xdr:colOff>535782</xdr:colOff>
      <xdr:row>29</xdr:row>
      <xdr:rowOff>19842</xdr:rowOff>
    </xdr:from>
    <xdr:to>
      <xdr:col>20</xdr:col>
      <xdr:colOff>486173</xdr:colOff>
      <xdr:row>49</xdr:row>
      <xdr:rowOff>39687</xdr:rowOff>
    </xdr:to>
    <xdr:graphicFrame macro="">
      <xdr:nvGraphicFramePr>
        <xdr:cNvPr id="14" name="Taux de rotatio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13</xdr:col>
      <xdr:colOff>635395</xdr:colOff>
      <xdr:row>48</xdr:row>
      <xdr:rowOff>152004</xdr:rowOff>
    </xdr:from>
    <xdr:to>
      <xdr:col>19</xdr:col>
      <xdr:colOff>267889</xdr:colOff>
      <xdr:row>51</xdr:row>
      <xdr:rowOff>49609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5" name="Support 3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upport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694067" y="9091613"/>
              <a:ext cx="4633119" cy="46315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18</xdr:col>
      <xdr:colOff>456804</xdr:colOff>
      <xdr:row>29</xdr:row>
      <xdr:rowOff>62706</xdr:rowOff>
    </xdr:from>
    <xdr:to>
      <xdr:col>20</xdr:col>
      <xdr:colOff>416719</xdr:colOff>
      <xdr:row>31</xdr:row>
      <xdr:rowOff>178594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6" name="Section 3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ction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682663" y="5420519"/>
              <a:ext cx="1626790" cy="49291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haute-vienne\Partages-DFS\BDHV\02-BDHV\POLITIQUE%20DOCUMENTAIRE\PROJET\POLDOC_DOCUMENTS\DIAGNOSTIC%20DES%20COLLECTIONS\WEBINAIRE\2024_12_23_DIAGNOSTIC%20DES%20COLLECTIONS%20-%20RESEAU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5716.570981712961" createdVersion="6" refreshedVersion="6" minRefreshableVersion="3" recordCount="42">
  <cacheSource type="worksheet">
    <worksheetSource ref="A1:J43" sheet="Feuil5" r:id="rId2"/>
  </cacheSource>
  <cacheFields count="10">
    <cacheField name="Support" numFmtId="0">
      <sharedItems count="5">
        <s v="Livre"/>
        <s v="Livre lu"/>
        <s v="CD"/>
        <s v="DVD"/>
        <s v="Jeu vidéo"/>
      </sharedItems>
    </cacheField>
    <cacheField name="Section" numFmtId="0">
      <sharedItems count="2">
        <s v="Adulte"/>
        <s v="Jeunesse"/>
      </sharedItems>
    </cacheField>
    <cacheField name="Cote" numFmtId="0">
      <sharedItems containsMixedTypes="1" containsNumber="1" containsInteger="1" minValue="1" maxValue="900" count="42">
        <s v="000"/>
        <n v="100"/>
        <n v="200"/>
        <n v="300"/>
        <n v="400"/>
        <n v="500"/>
        <n v="600"/>
        <n v="700"/>
        <n v="800"/>
        <n v="900"/>
        <s v="R"/>
        <s v="P"/>
        <s v="SF"/>
        <s v="BD"/>
        <s v="JBD"/>
        <s v="JA"/>
        <s v="JR"/>
        <s v="J000"/>
        <s v="J100"/>
        <s v="J200"/>
        <s v="J300"/>
        <s v="J400"/>
        <s v="J500"/>
        <s v="J600"/>
        <s v="J700"/>
        <s v="J800"/>
        <s v="J900"/>
        <s v="DR"/>
        <s v="DJA + J"/>
        <n v="1"/>
        <n v="2"/>
        <n v="3"/>
        <n v="4"/>
        <n v="5"/>
        <n v="6"/>
        <n v="8"/>
        <n v="9"/>
        <s v="F AAA à F ZZZ"/>
        <s v="F 000 à F999"/>
        <s v="LIM"/>
        <s v="B "/>
        <s v="C"/>
      </sharedItems>
    </cacheField>
    <cacheField name="Nb de documents" numFmtId="0">
      <sharedItems containsSemiMixedTypes="0" containsString="0" containsNumber="1" containsInteger="1" minValue="157" maxValue="46265"/>
    </cacheField>
    <cacheField name="Nb de tablettes (ou de cases pour les bacs)" numFmtId="0">
      <sharedItems containsNonDate="0" containsString="0" containsBlank="1"/>
    </cacheField>
    <cacheField name="Nb d'acquisition" numFmtId="0">
      <sharedItems containsString="0" containsBlank="1" containsNumber="1" containsInteger="1" minValue="1" maxValue="286" count="21">
        <n v="29"/>
        <n v="34"/>
        <n v="7"/>
        <n v="200"/>
        <n v="5"/>
        <n v="51"/>
        <n v="88"/>
        <n v="286"/>
        <n v="238"/>
        <n v="242"/>
        <m/>
        <n v="4"/>
        <n v="10"/>
        <n v="1"/>
        <n v="65"/>
        <n v="6"/>
        <n v="122"/>
        <n v="108"/>
        <n v="101"/>
        <n v="19"/>
        <n v="64"/>
      </sharedItems>
    </cacheField>
    <cacheField name="Nb d'élimination" numFmtId="0">
      <sharedItems containsString="0" containsBlank="1" containsNumber="1" containsInteger="1" minValue="4" maxValue="358"/>
    </cacheField>
    <cacheField name="Nb de prêts annuels" numFmtId="0">
      <sharedItems containsString="0" containsBlank="1" containsNumber="1" containsInteger="1" minValue="69" maxValue="2568"/>
    </cacheField>
    <cacheField name="Nb de documents en prêt" numFmtId="0">
      <sharedItems containsString="0" containsBlank="1" containsNumber="1" containsInteger="1" minValue="111" maxValue="3655" count="21">
        <n v="248"/>
        <n v="543"/>
        <n v="145"/>
        <n v="2164"/>
        <n v="111"/>
        <n v="1064"/>
        <n v="3148"/>
        <n v="3655"/>
        <n v="1231"/>
        <n v="2778"/>
        <m/>
        <n v="142"/>
        <n v="322"/>
        <n v="176"/>
        <n v="1843"/>
        <n v="240"/>
        <n v="2843"/>
        <n v="2015"/>
        <n v="2284"/>
        <n v="765"/>
        <n v="2469"/>
      </sharedItems>
    </cacheField>
    <cacheField name="Age médian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uteur" refreshedDate="45789.417787152779" createdVersion="6" refreshedVersion="6" minRefreshableVersion="3" recordCount="43">
  <cacheSource type="worksheet">
    <worksheetSource ref="A1:O44" sheet="Vos Données"/>
  </cacheSource>
  <cacheFields count="15">
    <cacheField name="Support" numFmtId="0">
      <sharedItems count="5">
        <s v="Livre"/>
        <s v="Livre lu"/>
        <s v="CD"/>
        <s v="DVD"/>
        <s v="Jeu vidéo"/>
      </sharedItems>
    </cacheField>
    <cacheField name="Section" numFmtId="0">
      <sharedItems count="2">
        <s v="Adulte"/>
        <s v="Jeunesse"/>
      </sharedItems>
    </cacheField>
    <cacheField name="Cote" numFmtId="0">
      <sharedItems containsMixedTypes="1" containsNumber="1" containsInteger="1" minValue="1" maxValue="900" count="43">
        <s v="000"/>
        <n v="100"/>
        <n v="200"/>
        <n v="300"/>
        <n v="400"/>
        <n v="500"/>
        <n v="600"/>
        <n v="700"/>
        <n v="800"/>
        <n v="900"/>
        <s v="R"/>
        <s v="P"/>
        <s v="SF"/>
        <s v="BD"/>
        <s v="JBD"/>
        <s v="JA"/>
        <s v="JR"/>
        <s v="J000"/>
        <s v="J100"/>
        <s v="J200"/>
        <s v="J300"/>
        <s v="J400"/>
        <s v="J500"/>
        <s v="J600"/>
        <s v="J700"/>
        <s v="J800"/>
        <s v="J900"/>
        <s v="DR"/>
        <s v="DJA"/>
        <n v="1"/>
        <n v="2"/>
        <n v="3"/>
        <n v="4"/>
        <n v="5"/>
        <n v="6"/>
        <n v="8"/>
        <n v="9"/>
        <s v="J"/>
        <s v="F AAA à F ZZZ"/>
        <s v="F 000 à F999"/>
        <s v="LIM"/>
        <s v="B "/>
        <s v="C"/>
      </sharedItems>
    </cacheField>
    <cacheField name="Nb de documents (fonds propre + fonds BDHV)" numFmtId="0">
      <sharedItems containsSemiMixedTypes="0" containsString="0" containsNumber="1" containsInteger="1" minValue="15" maxValue="4626"/>
    </cacheField>
    <cacheField name="Nb de tablettes" numFmtId="0">
      <sharedItems containsSemiMixedTypes="0" containsString="0" containsNumber="1" containsInteger="1" minValue="0" maxValue="20"/>
    </cacheField>
    <cacheField name="Nb de cases pour les bacs" numFmtId="0">
      <sharedItems containsSemiMixedTypes="0" containsString="0" containsNumber="1" containsInteger="1" minValue="0" maxValue="36"/>
    </cacheField>
    <cacheField name="Nb d'acquisition" numFmtId="0">
      <sharedItems containsString="0" containsBlank="1" containsNumber="1" containsInteger="1" minValue="1" maxValue="400"/>
    </cacheField>
    <cacheField name="Nb d'élimination" numFmtId="0">
      <sharedItems containsString="0" containsBlank="1" containsNumber="1" containsInteger="1" minValue="3" maxValue="324"/>
    </cacheField>
    <cacheField name="Nb de prêts annuels" numFmtId="0">
      <sharedItems containsString="0" containsBlank="1" containsNumber="1" containsInteger="1" minValue="69" maxValue="8632"/>
    </cacheField>
    <cacheField name="Nb de documents en prêt" numFmtId="0">
      <sharedItems containsString="0" containsBlank="1" containsNumber="1" containsInteger="1" minValue="11" maxValue="2674"/>
    </cacheField>
    <cacheField name="Age médian (ou âge moyen)" numFmtId="0">
      <sharedItems containsNonDate="0" containsString="0" containsBlank="1"/>
    </cacheField>
    <cacheField name="% en prêt" numFmtId="9">
      <sharedItems containsSemiMixedTypes="0" containsString="0" containsNumber="1" minValue="0" maxValue="0.77419354838709675"/>
    </cacheField>
    <cacheField name="Taux de renouvellement" numFmtId="164">
      <sharedItems containsSemiMixedTypes="0" containsString="0" containsNumber="1" minValue="0" maxValue="0.35526315789473684"/>
    </cacheField>
    <cacheField name="Taux de rotation" numFmtId="2">
      <sharedItems containsSemiMixedTypes="0" containsString="0" containsNumber="1" minValue="0" maxValue="4.68"/>
    </cacheField>
    <cacheField name="Taux d'accroissement" numFmtId="164">
      <sharedItems containsSemiMixedTypes="0" containsString="0" containsNumber="1" minValue="-0.73076923076923073" maxValue="0.10610328638497653"/>
    </cacheField>
  </cacheFields>
  <extLst>
    <ext xmlns:x14="http://schemas.microsoft.com/office/spreadsheetml/2009/9/main" uri="{725AE2AE-9491-48be-B2B4-4EB974FC3084}">
      <x14:pivotCacheDefinition pivotCacheId="5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Auteur" refreshedDate="45789.417788310187" createdVersion="6" refreshedVersion="6" minRefreshableVersion="3" recordCount="43">
  <cacheSource type="worksheet">
    <worksheetSource ref="A1:L44" sheet="Vos Données"/>
  </cacheSource>
  <cacheFields count="12">
    <cacheField name="Support" numFmtId="0">
      <sharedItems count="5">
        <s v="Livre"/>
        <s v="Livre lu"/>
        <s v="CD"/>
        <s v="DVD"/>
        <s v="Jeu vidéo"/>
      </sharedItems>
    </cacheField>
    <cacheField name="Section" numFmtId="0">
      <sharedItems count="2">
        <s v="Adulte"/>
        <s v="Jeunesse"/>
      </sharedItems>
    </cacheField>
    <cacheField name="Cote" numFmtId="0">
      <sharedItems containsMixedTypes="1" containsNumber="1" containsInteger="1" minValue="1" maxValue="900" count="43">
        <s v="000"/>
        <n v="100"/>
        <n v="200"/>
        <n v="300"/>
        <n v="400"/>
        <n v="500"/>
        <n v="600"/>
        <n v="700"/>
        <n v="800"/>
        <n v="900"/>
        <s v="R"/>
        <s v="P"/>
        <s v="SF"/>
        <s v="BD"/>
        <s v="JBD"/>
        <s v="JA"/>
        <s v="JR"/>
        <s v="J000"/>
        <s v="J100"/>
        <s v="J200"/>
        <s v="J300"/>
        <s v="J400"/>
        <s v="J500"/>
        <s v="J600"/>
        <s v="J700"/>
        <s v="J800"/>
        <s v="J900"/>
        <s v="DR"/>
        <s v="DJA"/>
        <n v="1"/>
        <n v="2"/>
        <n v="3"/>
        <n v="4"/>
        <n v="5"/>
        <n v="6"/>
        <n v="8"/>
        <n v="9"/>
        <s v="J"/>
        <s v="F AAA à F ZZZ"/>
        <s v="F 000 à F999"/>
        <s v="LIM"/>
        <s v="B "/>
        <s v="C"/>
      </sharedItems>
    </cacheField>
    <cacheField name="Nb de documents (fonds propre + fonds BDHV)" numFmtId="0">
      <sharedItems containsSemiMixedTypes="0" containsString="0" containsNumber="1" containsInteger="1" minValue="15" maxValue="4626"/>
    </cacheField>
    <cacheField name="Nb de tablettes" numFmtId="0">
      <sharedItems containsSemiMixedTypes="0" containsString="0" containsNumber="1" containsInteger="1" minValue="0" maxValue="20"/>
    </cacheField>
    <cacheField name="Nb de cases pour les bacs" numFmtId="0">
      <sharedItems containsSemiMixedTypes="0" containsString="0" containsNumber="1" containsInteger="1" minValue="0" maxValue="36"/>
    </cacheField>
    <cacheField name="Nb d'acquisition" numFmtId="0">
      <sharedItems containsString="0" containsBlank="1" containsNumber="1" containsInteger="1" minValue="1" maxValue="400"/>
    </cacheField>
    <cacheField name="Nb d'élimination" numFmtId="0">
      <sharedItems containsString="0" containsBlank="1" containsNumber="1" containsInteger="1" minValue="3" maxValue="324"/>
    </cacheField>
    <cacheField name="Nb de prêts annuels" numFmtId="0">
      <sharedItems containsString="0" containsBlank="1" containsNumber="1" containsInteger="1" minValue="69" maxValue="8632"/>
    </cacheField>
    <cacheField name="Nb de documents en prêt" numFmtId="0">
      <sharedItems containsString="0" containsBlank="1" containsNumber="1" containsInteger="1" minValue="11" maxValue="2674"/>
    </cacheField>
    <cacheField name="Age médian (ou âge moyen)" numFmtId="0">
      <sharedItems containsNonDate="0" containsString="0" containsBlank="1"/>
    </cacheField>
    <cacheField name="% en prêt" numFmtId="9">
      <sharedItems containsSemiMixedTypes="0" containsString="0" containsNumber="1" minValue="0" maxValue="0.77419354838709675"/>
    </cacheField>
  </cacheFields>
  <extLst>
    <ext xmlns:x14="http://schemas.microsoft.com/office/spreadsheetml/2009/9/main" uri="{725AE2AE-9491-48be-B2B4-4EB974FC3084}">
      <x14:pivotCacheDefinition pivotCacheId="4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Auteur" refreshedDate="45789.41778935185" createdVersion="6" refreshedVersion="6" minRefreshableVersion="3" recordCount="43">
  <cacheSource type="worksheet">
    <worksheetSource ref="A1:M44" sheet="Vos Données"/>
  </cacheSource>
  <cacheFields count="13">
    <cacheField name="Support" numFmtId="0">
      <sharedItems count="5">
        <s v="Livre"/>
        <s v="Livre lu"/>
        <s v="CD"/>
        <s v="DVD"/>
        <s v="Jeu vidéo"/>
      </sharedItems>
    </cacheField>
    <cacheField name="Section" numFmtId="0">
      <sharedItems count="2">
        <s v="Adulte"/>
        <s v="Jeunesse"/>
      </sharedItems>
    </cacheField>
    <cacheField name="Cote" numFmtId="0">
      <sharedItems containsMixedTypes="1" containsNumber="1" containsInteger="1" minValue="1" maxValue="900" count="43">
        <s v="000"/>
        <n v="100"/>
        <n v="200"/>
        <n v="300"/>
        <n v="400"/>
        <n v="500"/>
        <n v="600"/>
        <n v="700"/>
        <n v="800"/>
        <n v="900"/>
        <s v="R"/>
        <s v="P"/>
        <s v="SF"/>
        <s v="BD"/>
        <s v="JBD"/>
        <s v="JA"/>
        <s v="JR"/>
        <s v="J000"/>
        <s v="J100"/>
        <s v="J200"/>
        <s v="J300"/>
        <s v="J400"/>
        <s v="J500"/>
        <s v="J600"/>
        <s v="J700"/>
        <s v="J800"/>
        <s v="J900"/>
        <s v="DR"/>
        <s v="DJA"/>
        <n v="1"/>
        <n v="2"/>
        <n v="3"/>
        <n v="4"/>
        <n v="5"/>
        <n v="6"/>
        <n v="8"/>
        <n v="9"/>
        <s v="J"/>
        <s v="F AAA à F ZZZ"/>
        <s v="F 000 à F999"/>
        <s v="LIM"/>
        <s v="B "/>
        <s v="C"/>
      </sharedItems>
    </cacheField>
    <cacheField name="Nb de documents (fonds propre + fonds BDHV)" numFmtId="0">
      <sharedItems containsSemiMixedTypes="0" containsString="0" containsNumber="1" containsInteger="1" minValue="15" maxValue="4626"/>
    </cacheField>
    <cacheField name="Nb de tablettes" numFmtId="0">
      <sharedItems containsSemiMixedTypes="0" containsString="0" containsNumber="1" containsInteger="1" minValue="0" maxValue="20"/>
    </cacheField>
    <cacheField name="Nb de cases pour les bacs" numFmtId="0">
      <sharedItems containsSemiMixedTypes="0" containsString="0" containsNumber="1" containsInteger="1" minValue="0" maxValue="36"/>
    </cacheField>
    <cacheField name="Nb d'acquisition" numFmtId="0">
      <sharedItems containsString="0" containsBlank="1" containsNumber="1" containsInteger="1" minValue="1" maxValue="400"/>
    </cacheField>
    <cacheField name="Nb d'élimination" numFmtId="0">
      <sharedItems containsString="0" containsBlank="1" containsNumber="1" containsInteger="1" minValue="3" maxValue="324"/>
    </cacheField>
    <cacheField name="Nb de prêts annuels" numFmtId="0">
      <sharedItems containsString="0" containsBlank="1" containsNumber="1" containsInteger="1" minValue="69" maxValue="8632"/>
    </cacheField>
    <cacheField name="Nb de documents en prêt" numFmtId="0">
      <sharedItems containsString="0" containsBlank="1" containsNumber="1" containsInteger="1" minValue="11" maxValue="2674"/>
    </cacheField>
    <cacheField name="Age médian (ou âge moyen)" numFmtId="0">
      <sharedItems containsNonDate="0" containsString="0" containsBlank="1"/>
    </cacheField>
    <cacheField name="% en prêt" numFmtId="9">
      <sharedItems containsSemiMixedTypes="0" containsString="0" containsNumber="1" minValue="0" maxValue="0.77419354838709675"/>
    </cacheField>
    <cacheField name="Taux de renouvellement" numFmtId="164">
      <sharedItems containsSemiMixedTypes="0" containsString="0" containsNumber="1" minValue="0" maxValue="0.35526315789473684"/>
    </cacheField>
  </cacheFields>
  <extLst>
    <ext xmlns:x14="http://schemas.microsoft.com/office/spreadsheetml/2009/9/main" uri="{725AE2AE-9491-48be-B2B4-4EB974FC3084}">
      <x14:pivotCacheDefinition pivotCacheId="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2">
  <r>
    <x v="0"/>
    <x v="0"/>
    <x v="0"/>
    <n v="1359"/>
    <m/>
    <x v="0"/>
    <n v="137"/>
    <n v="216"/>
    <x v="0"/>
    <m/>
  </r>
  <r>
    <x v="0"/>
    <x v="0"/>
    <x v="1"/>
    <n v="1513"/>
    <m/>
    <x v="1"/>
    <n v="170"/>
    <n v="363"/>
    <x v="1"/>
    <m/>
  </r>
  <r>
    <x v="0"/>
    <x v="0"/>
    <x v="2"/>
    <n v="618"/>
    <m/>
    <x v="2"/>
    <n v="32"/>
    <n v="78"/>
    <x v="2"/>
    <m/>
  </r>
  <r>
    <x v="0"/>
    <x v="0"/>
    <x v="3"/>
    <n v="6483"/>
    <m/>
    <x v="3"/>
    <n v="173"/>
    <n v="1450"/>
    <x v="3"/>
    <m/>
  </r>
  <r>
    <x v="0"/>
    <x v="0"/>
    <x v="4"/>
    <n v="467"/>
    <m/>
    <x v="4"/>
    <n v="5"/>
    <n v="69"/>
    <x v="4"/>
    <m/>
  </r>
  <r>
    <x v="0"/>
    <x v="0"/>
    <x v="5"/>
    <n v="2233"/>
    <m/>
    <x v="5"/>
    <n v="39"/>
    <n v="699"/>
    <x v="5"/>
    <m/>
  </r>
  <r>
    <x v="0"/>
    <x v="0"/>
    <x v="6"/>
    <n v="5504"/>
    <m/>
    <x v="6"/>
    <n v="168"/>
    <n v="2516"/>
    <x v="6"/>
    <m/>
  </r>
  <r>
    <x v="0"/>
    <x v="0"/>
    <x v="7"/>
    <n v="12787"/>
    <m/>
    <x v="7"/>
    <n v="358"/>
    <n v="2568"/>
    <x v="7"/>
    <m/>
  </r>
  <r>
    <x v="0"/>
    <x v="0"/>
    <x v="8"/>
    <n v="8224"/>
    <m/>
    <x v="8"/>
    <n v="92"/>
    <n v="814"/>
    <x v="8"/>
    <m/>
  </r>
  <r>
    <x v="0"/>
    <x v="0"/>
    <x v="9"/>
    <n v="10448"/>
    <m/>
    <x v="9"/>
    <n v="155"/>
    <n v="2101"/>
    <x v="9"/>
    <m/>
  </r>
  <r>
    <x v="0"/>
    <x v="0"/>
    <x v="10"/>
    <n v="46265"/>
    <m/>
    <x v="10"/>
    <m/>
    <m/>
    <x v="10"/>
    <m/>
  </r>
  <r>
    <x v="0"/>
    <x v="0"/>
    <x v="11"/>
    <n v="10658"/>
    <m/>
    <x v="10"/>
    <m/>
    <m/>
    <x v="10"/>
    <m/>
  </r>
  <r>
    <x v="0"/>
    <x v="0"/>
    <x v="12"/>
    <n v="4117"/>
    <m/>
    <x v="10"/>
    <m/>
    <m/>
    <x v="10"/>
    <m/>
  </r>
  <r>
    <x v="0"/>
    <x v="0"/>
    <x v="13"/>
    <n v="15456"/>
    <m/>
    <x v="10"/>
    <m/>
    <m/>
    <x v="10"/>
    <m/>
  </r>
  <r>
    <x v="0"/>
    <x v="1"/>
    <x v="14"/>
    <n v="14661"/>
    <m/>
    <x v="10"/>
    <m/>
    <m/>
    <x v="10"/>
    <m/>
  </r>
  <r>
    <x v="0"/>
    <x v="1"/>
    <x v="15"/>
    <n v="27824"/>
    <m/>
    <x v="10"/>
    <m/>
    <m/>
    <x v="10"/>
    <m/>
  </r>
  <r>
    <x v="0"/>
    <x v="1"/>
    <x v="16"/>
    <n v="26878"/>
    <m/>
    <x v="10"/>
    <m/>
    <m/>
    <x v="10"/>
    <m/>
  </r>
  <r>
    <x v="0"/>
    <x v="1"/>
    <x v="17"/>
    <n v="268"/>
    <m/>
    <x v="11"/>
    <n v="23"/>
    <n v="92"/>
    <x v="11"/>
    <m/>
  </r>
  <r>
    <x v="0"/>
    <x v="1"/>
    <x v="18"/>
    <n v="453"/>
    <m/>
    <x v="12"/>
    <n v="6"/>
    <n v="167"/>
    <x v="12"/>
    <m/>
  </r>
  <r>
    <x v="0"/>
    <x v="1"/>
    <x v="19"/>
    <n v="253"/>
    <m/>
    <x v="13"/>
    <n v="4"/>
    <n v="117"/>
    <x v="13"/>
    <m/>
  </r>
  <r>
    <x v="0"/>
    <x v="1"/>
    <x v="20"/>
    <n v="2843"/>
    <m/>
    <x v="14"/>
    <n v="214"/>
    <n v="1158"/>
    <x v="14"/>
    <m/>
  </r>
  <r>
    <x v="0"/>
    <x v="1"/>
    <x v="21"/>
    <n v="310"/>
    <m/>
    <x v="15"/>
    <n v="7"/>
    <n v="119"/>
    <x v="15"/>
    <m/>
  </r>
  <r>
    <x v="0"/>
    <x v="1"/>
    <x v="22"/>
    <n v="4228"/>
    <m/>
    <x v="16"/>
    <n v="324"/>
    <n v="1539"/>
    <x v="16"/>
    <m/>
  </r>
  <r>
    <x v="0"/>
    <x v="1"/>
    <x v="23"/>
    <n v="3045"/>
    <m/>
    <x v="17"/>
    <n v="202"/>
    <n v="1151"/>
    <x v="17"/>
    <m/>
  </r>
  <r>
    <x v="0"/>
    <x v="1"/>
    <x v="24"/>
    <n v="3969"/>
    <m/>
    <x v="18"/>
    <n v="65"/>
    <n v="1395"/>
    <x v="18"/>
    <m/>
  </r>
  <r>
    <x v="0"/>
    <x v="1"/>
    <x v="25"/>
    <n v="1815"/>
    <m/>
    <x v="19"/>
    <n v="126"/>
    <n v="378"/>
    <x v="19"/>
    <m/>
  </r>
  <r>
    <x v="0"/>
    <x v="1"/>
    <x v="26"/>
    <n v="3762"/>
    <m/>
    <x v="20"/>
    <n v="72"/>
    <n v="1257"/>
    <x v="20"/>
    <m/>
  </r>
  <r>
    <x v="1"/>
    <x v="0"/>
    <x v="27"/>
    <n v="1828"/>
    <m/>
    <x v="10"/>
    <m/>
    <m/>
    <x v="10"/>
    <m/>
  </r>
  <r>
    <x v="1"/>
    <x v="1"/>
    <x v="28"/>
    <n v="241"/>
    <m/>
    <x v="10"/>
    <m/>
    <m/>
    <x v="10"/>
    <m/>
  </r>
  <r>
    <x v="2"/>
    <x v="0"/>
    <x v="29"/>
    <n v="5664"/>
    <m/>
    <x v="10"/>
    <m/>
    <m/>
    <x v="10"/>
    <m/>
  </r>
  <r>
    <x v="2"/>
    <x v="0"/>
    <x v="30"/>
    <n v="3614"/>
    <m/>
    <x v="10"/>
    <m/>
    <m/>
    <x v="10"/>
    <m/>
  </r>
  <r>
    <x v="2"/>
    <x v="0"/>
    <x v="31"/>
    <n v="3688"/>
    <m/>
    <x v="10"/>
    <m/>
    <m/>
    <x v="10"/>
    <m/>
  </r>
  <r>
    <x v="2"/>
    <x v="0"/>
    <x v="32"/>
    <n v="1105"/>
    <m/>
    <x v="10"/>
    <m/>
    <m/>
    <x v="10"/>
    <m/>
  </r>
  <r>
    <x v="2"/>
    <x v="0"/>
    <x v="33"/>
    <n v="582"/>
    <m/>
    <x v="10"/>
    <m/>
    <m/>
    <x v="10"/>
    <m/>
  </r>
  <r>
    <x v="2"/>
    <x v="0"/>
    <x v="34"/>
    <n v="972"/>
    <m/>
    <x v="10"/>
    <m/>
    <m/>
    <x v="10"/>
    <m/>
  </r>
  <r>
    <x v="2"/>
    <x v="0"/>
    <x v="35"/>
    <n v="2742"/>
    <m/>
    <x v="10"/>
    <m/>
    <m/>
    <x v="10"/>
    <m/>
  </r>
  <r>
    <x v="2"/>
    <x v="0"/>
    <x v="36"/>
    <n v="2766"/>
    <m/>
    <x v="10"/>
    <m/>
    <m/>
    <x v="10"/>
    <m/>
  </r>
  <r>
    <x v="3"/>
    <x v="0"/>
    <x v="37"/>
    <n v="15356"/>
    <m/>
    <x v="10"/>
    <m/>
    <m/>
    <x v="10"/>
    <m/>
  </r>
  <r>
    <x v="3"/>
    <x v="0"/>
    <x v="38"/>
    <n v="3439"/>
    <m/>
    <x v="10"/>
    <m/>
    <m/>
    <x v="10"/>
    <m/>
  </r>
  <r>
    <x v="0"/>
    <x v="0"/>
    <x v="39"/>
    <n v="5336"/>
    <m/>
    <x v="10"/>
    <m/>
    <m/>
    <x v="10"/>
    <m/>
  </r>
  <r>
    <x v="0"/>
    <x v="0"/>
    <x v="40"/>
    <n v="5614"/>
    <m/>
    <x v="10"/>
    <m/>
    <m/>
    <x v="10"/>
    <m/>
  </r>
  <r>
    <x v="4"/>
    <x v="1"/>
    <x v="41"/>
    <n v="157"/>
    <m/>
    <x v="10"/>
    <m/>
    <m/>
    <x v="10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3">
  <r>
    <x v="0"/>
    <x v="0"/>
    <x v="0"/>
    <n v="135"/>
    <n v="1"/>
    <n v="0"/>
    <n v="2"/>
    <n v="13"/>
    <n v="216"/>
    <n v="24"/>
    <m/>
    <n v="0.17777777777777778"/>
    <n v="1.4814814814814815E-2"/>
    <n v="1.6"/>
    <n v="-8.1481481481481488E-2"/>
  </r>
  <r>
    <x v="0"/>
    <x v="0"/>
    <x v="1"/>
    <n v="151"/>
    <n v="4"/>
    <n v="0"/>
    <n v="3"/>
    <n v="17"/>
    <n v="363"/>
    <n v="54"/>
    <m/>
    <n v="0.35761589403973509"/>
    <n v="1.9867549668874173E-2"/>
    <n v="2.4039735099337749"/>
    <n v="-9.2715231788079472E-2"/>
  </r>
  <r>
    <x v="0"/>
    <x v="0"/>
    <x v="2"/>
    <n v="61"/>
    <n v="2"/>
    <n v="0"/>
    <n v="7"/>
    <n v="3"/>
    <n v="78"/>
    <n v="14"/>
    <m/>
    <n v="0.22950819672131148"/>
    <n v="0.11475409836065574"/>
    <n v="1.278688524590164"/>
    <n v="6.5573770491803282E-2"/>
  </r>
  <r>
    <x v="0"/>
    <x v="0"/>
    <x v="3"/>
    <n v="648"/>
    <n v="6"/>
    <n v="0"/>
    <n v="20"/>
    <n v="17"/>
    <n v="1450"/>
    <n v="216"/>
    <m/>
    <n v="0.33333333333333331"/>
    <n v="3.0864197530864196E-2"/>
    <n v="2.2376543209876543"/>
    <n v="4.6296296296296294E-3"/>
  </r>
  <r>
    <x v="0"/>
    <x v="0"/>
    <x v="4"/>
    <n v="46"/>
    <n v="1"/>
    <n v="0"/>
    <n v="5"/>
    <n v="5"/>
    <n v="69"/>
    <n v="11"/>
    <m/>
    <n v="0.2391304347826087"/>
    <n v="0.10869565217391304"/>
    <n v="1.5"/>
    <n v="0"/>
  </r>
  <r>
    <x v="0"/>
    <x v="0"/>
    <x v="5"/>
    <n v="223"/>
    <n v="2"/>
    <n v="0"/>
    <n v="5"/>
    <n v="3"/>
    <n v="699"/>
    <n v="106"/>
    <m/>
    <n v="0.47533632286995514"/>
    <n v="2.2421524663677129E-2"/>
    <n v="3.1345291479820627"/>
    <n v="8.9686098654708519E-3"/>
  </r>
  <r>
    <x v="0"/>
    <x v="0"/>
    <x v="6"/>
    <n v="550"/>
    <n v="3"/>
    <n v="0"/>
    <n v="8"/>
    <n v="16"/>
    <n v="2516"/>
    <n v="314"/>
    <m/>
    <n v="0.57090909090909092"/>
    <n v="1.4545454545454545E-2"/>
    <n v="4.5745454545454542"/>
    <n v="-1.4545454545454545E-2"/>
  </r>
  <r>
    <x v="0"/>
    <x v="0"/>
    <x v="7"/>
    <n v="1278"/>
    <n v="4"/>
    <n v="0"/>
    <n v="28"/>
    <n v="35"/>
    <n v="2568"/>
    <n v="365"/>
    <m/>
    <n v="0.28560250391236308"/>
    <n v="2.1909233176838811E-2"/>
    <n v="2.0093896713615025"/>
    <n v="-5.4773082942097028E-3"/>
  </r>
  <r>
    <x v="0"/>
    <x v="0"/>
    <x v="8"/>
    <n v="822"/>
    <n v="2"/>
    <n v="0"/>
    <n v="23"/>
    <n v="9"/>
    <n v="814"/>
    <n v="123"/>
    <m/>
    <n v="0.14963503649635038"/>
    <n v="2.7980535279805353E-2"/>
    <n v="0.99026763990267641"/>
    <n v="1.7031630170316302E-2"/>
  </r>
  <r>
    <x v="0"/>
    <x v="0"/>
    <x v="9"/>
    <n v="1044"/>
    <n v="6"/>
    <n v="0"/>
    <n v="24"/>
    <n v="15"/>
    <n v="2101"/>
    <n v="277"/>
    <m/>
    <n v="0.26532567049808431"/>
    <n v="2.2988505747126436E-2"/>
    <n v="2.0124521072796937"/>
    <n v="8.6206896551724137E-3"/>
  </r>
  <r>
    <x v="0"/>
    <x v="0"/>
    <x v="10"/>
    <n v="4626"/>
    <n v="20"/>
    <n v="0"/>
    <n v="400"/>
    <n v="67"/>
    <n v="7632"/>
    <n v="2674"/>
    <m/>
    <n v="0.57803718115002156"/>
    <n v="8.6467790747946388E-2"/>
    <n v="1.649805447470817"/>
    <n v="7.1984435797665364E-2"/>
  </r>
  <r>
    <x v="0"/>
    <x v="0"/>
    <x v="11"/>
    <n v="1065"/>
    <n v="10"/>
    <n v="0"/>
    <n v="145"/>
    <n v="32"/>
    <n v="2684"/>
    <n v="652"/>
    <m/>
    <n v="0.61220657276995305"/>
    <n v="0.13615023474178403"/>
    <n v="2.5201877934272301"/>
    <n v="0.10610328638497653"/>
  </r>
  <r>
    <x v="0"/>
    <x v="0"/>
    <x v="12"/>
    <n v="411"/>
    <n v="5"/>
    <n v="0"/>
    <n v="53"/>
    <n v="12"/>
    <n v="869"/>
    <n v="120"/>
    <m/>
    <n v="0.29197080291970801"/>
    <n v="0.12895377128953772"/>
    <n v="2.1143552311435525"/>
    <n v="9.9756690997566913E-2"/>
  </r>
  <r>
    <x v="0"/>
    <x v="0"/>
    <x v="13"/>
    <n v="1545"/>
    <n v="0"/>
    <n v="8"/>
    <n v="98"/>
    <n v="26"/>
    <n v="5632"/>
    <n v="1003"/>
    <m/>
    <n v="0.64919093851132681"/>
    <n v="6.3430420711974106E-2"/>
    <n v="3.645307443365696"/>
    <n v="4.6601941747572817E-2"/>
  </r>
  <r>
    <x v="0"/>
    <x v="1"/>
    <x v="14"/>
    <n v="1466"/>
    <n v="0"/>
    <n v="6"/>
    <n v="86"/>
    <n v="29"/>
    <n v="6325"/>
    <n v="896"/>
    <m/>
    <n v="0.61118690313778989"/>
    <n v="5.8663028649386086E-2"/>
    <n v="4.3144611186903141"/>
    <n v="3.8881309686221006E-2"/>
  </r>
  <r>
    <x v="0"/>
    <x v="1"/>
    <x v="15"/>
    <n v="2782"/>
    <n v="0"/>
    <n v="36"/>
    <n v="153"/>
    <n v="9"/>
    <n v="8632"/>
    <n v="1964"/>
    <m/>
    <n v="0.70596693026599566"/>
    <n v="5.4996405463695185E-2"/>
    <n v="3.1028037383177569"/>
    <n v="5.1761322789360173E-2"/>
  </r>
  <r>
    <x v="0"/>
    <x v="1"/>
    <x v="16"/>
    <n v="2687"/>
    <n v="5"/>
    <n v="0"/>
    <n v="87"/>
    <n v="42"/>
    <n v="6539"/>
    <n v="968"/>
    <m/>
    <n v="0.36025307033866766"/>
    <n v="3.2378116858950499E-2"/>
    <n v="2.4335690360997395"/>
    <n v="1.6747301823595087E-2"/>
  </r>
  <r>
    <x v="0"/>
    <x v="1"/>
    <x v="17"/>
    <n v="26"/>
    <n v="1"/>
    <n v="0"/>
    <n v="4"/>
    <n v="23"/>
    <n v="92"/>
    <n v="14"/>
    <m/>
    <n v="0.53846153846153844"/>
    <n v="0.15384615384615385"/>
    <n v="3.5384615384615383"/>
    <n v="-0.73076923076923073"/>
  </r>
  <r>
    <x v="0"/>
    <x v="1"/>
    <x v="18"/>
    <n v="45"/>
    <n v="1"/>
    <n v="0"/>
    <n v="10"/>
    <n v="6"/>
    <n v="167"/>
    <n v="32"/>
    <m/>
    <n v="0.71111111111111114"/>
    <n v="0.22222222222222221"/>
    <n v="3.7111111111111112"/>
    <n v="8.8888888888888892E-2"/>
  </r>
  <r>
    <x v="0"/>
    <x v="1"/>
    <x v="19"/>
    <n v="25"/>
    <n v="1"/>
    <n v="0"/>
    <n v="1"/>
    <n v="4"/>
    <n v="117"/>
    <n v="17"/>
    <m/>
    <n v="0.68"/>
    <n v="0.04"/>
    <n v="4.68"/>
    <n v="-0.12"/>
  </r>
  <r>
    <x v="0"/>
    <x v="1"/>
    <x v="20"/>
    <n v="284"/>
    <n v="2"/>
    <n v="0"/>
    <n v="65"/>
    <n v="214"/>
    <n v="1158"/>
    <n v="184"/>
    <m/>
    <n v="0.647887323943662"/>
    <n v="0.22887323943661972"/>
    <n v="4.077464788732394"/>
    <n v="-0.52464788732394363"/>
  </r>
  <r>
    <x v="0"/>
    <x v="1"/>
    <x v="21"/>
    <n v="31"/>
    <n v="1"/>
    <n v="0"/>
    <n v="6"/>
    <n v="7"/>
    <n v="119"/>
    <n v="24"/>
    <m/>
    <n v="0.77419354838709675"/>
    <n v="0.19354838709677419"/>
    <n v="3.838709677419355"/>
    <n v="-3.2258064516129031E-2"/>
  </r>
  <r>
    <x v="0"/>
    <x v="1"/>
    <x v="22"/>
    <n v="422"/>
    <n v="3"/>
    <n v="0"/>
    <n v="122"/>
    <n v="324"/>
    <n v="1539"/>
    <n v="284"/>
    <m/>
    <n v="0.67298578199052128"/>
    <n v="0.2890995260663507"/>
    <n v="3.6469194312796209"/>
    <n v="-0.47867298578199052"/>
  </r>
  <r>
    <x v="0"/>
    <x v="1"/>
    <x v="23"/>
    <n v="304"/>
    <n v="4"/>
    <n v="0"/>
    <n v="108"/>
    <n v="202"/>
    <n v="1151"/>
    <n v="201"/>
    <m/>
    <n v="0.66118421052631582"/>
    <n v="0.35526315789473684"/>
    <n v="3.7861842105263159"/>
    <n v="-0.30921052631578949"/>
  </r>
  <r>
    <x v="0"/>
    <x v="1"/>
    <x v="24"/>
    <n v="396"/>
    <n v="3"/>
    <n v="0"/>
    <n v="101"/>
    <n v="65"/>
    <n v="1395"/>
    <n v="228"/>
    <m/>
    <n v="0.5757575757575758"/>
    <n v="0.25505050505050503"/>
    <n v="3.5227272727272729"/>
    <n v="9.0909090909090912E-2"/>
  </r>
  <r>
    <x v="0"/>
    <x v="1"/>
    <x v="25"/>
    <n v="181"/>
    <n v="2"/>
    <n v="0"/>
    <n v="19"/>
    <n v="126"/>
    <n v="378"/>
    <n v="76"/>
    <m/>
    <n v="0.41988950276243092"/>
    <n v="0.10497237569060773"/>
    <n v="2.0883977900552488"/>
    <n v="-0.59116022099447518"/>
  </r>
  <r>
    <x v="0"/>
    <x v="1"/>
    <x v="26"/>
    <n v="376"/>
    <n v="2"/>
    <n v="0"/>
    <n v="64"/>
    <n v="72"/>
    <n v="1257"/>
    <n v="246"/>
    <m/>
    <n v="0.6542553191489362"/>
    <n v="0.1702127659574468"/>
    <n v="3.3430851063829787"/>
    <n v="-2.1276595744680851E-2"/>
  </r>
  <r>
    <x v="1"/>
    <x v="0"/>
    <x v="27"/>
    <n v="182"/>
    <n v="2"/>
    <n v="0"/>
    <m/>
    <m/>
    <m/>
    <m/>
    <m/>
    <n v="0"/>
    <n v="0"/>
    <n v="0"/>
    <n v="0"/>
  </r>
  <r>
    <x v="1"/>
    <x v="1"/>
    <x v="28"/>
    <n v="24"/>
    <n v="2"/>
    <n v="0"/>
    <m/>
    <m/>
    <m/>
    <m/>
    <m/>
    <n v="0"/>
    <n v="0"/>
    <n v="0"/>
    <n v="0"/>
  </r>
  <r>
    <x v="2"/>
    <x v="0"/>
    <x v="29"/>
    <n v="566"/>
    <n v="2"/>
    <n v="0"/>
    <m/>
    <m/>
    <m/>
    <m/>
    <m/>
    <n v="0"/>
    <n v="0"/>
    <n v="0"/>
    <n v="0"/>
  </r>
  <r>
    <x v="2"/>
    <x v="0"/>
    <x v="30"/>
    <n v="361"/>
    <n v="2"/>
    <n v="0"/>
    <m/>
    <m/>
    <m/>
    <m/>
    <m/>
    <n v="0"/>
    <n v="0"/>
    <n v="0"/>
    <n v="0"/>
  </r>
  <r>
    <x v="2"/>
    <x v="0"/>
    <x v="31"/>
    <n v="368"/>
    <n v="2"/>
    <n v="0"/>
    <m/>
    <m/>
    <m/>
    <m/>
    <m/>
    <n v="0"/>
    <n v="0"/>
    <n v="0"/>
    <n v="0"/>
  </r>
  <r>
    <x v="2"/>
    <x v="0"/>
    <x v="32"/>
    <n v="110"/>
    <n v="2"/>
    <n v="0"/>
    <m/>
    <m/>
    <m/>
    <m/>
    <m/>
    <n v="0"/>
    <n v="0"/>
    <n v="0"/>
    <n v="0"/>
  </r>
  <r>
    <x v="2"/>
    <x v="0"/>
    <x v="33"/>
    <n v="58"/>
    <n v="2"/>
    <n v="0"/>
    <m/>
    <m/>
    <m/>
    <m/>
    <m/>
    <n v="0"/>
    <n v="0"/>
    <n v="0"/>
    <n v="0"/>
  </r>
  <r>
    <x v="2"/>
    <x v="0"/>
    <x v="34"/>
    <n v="97"/>
    <n v="2"/>
    <n v="0"/>
    <m/>
    <m/>
    <m/>
    <m/>
    <m/>
    <n v="0"/>
    <n v="0"/>
    <n v="0"/>
    <n v="0"/>
  </r>
  <r>
    <x v="2"/>
    <x v="0"/>
    <x v="35"/>
    <n v="274"/>
    <n v="2"/>
    <n v="0"/>
    <m/>
    <m/>
    <m/>
    <m/>
    <m/>
    <n v="0"/>
    <n v="0"/>
    <n v="0"/>
    <n v="0"/>
  </r>
  <r>
    <x v="2"/>
    <x v="0"/>
    <x v="36"/>
    <n v="276"/>
    <n v="2"/>
    <n v="0"/>
    <m/>
    <m/>
    <m/>
    <m/>
    <m/>
    <n v="0"/>
    <n v="0"/>
    <n v="0"/>
    <n v="0"/>
  </r>
  <r>
    <x v="2"/>
    <x v="1"/>
    <x v="37"/>
    <n v="96"/>
    <n v="2"/>
    <n v="0"/>
    <m/>
    <m/>
    <m/>
    <m/>
    <m/>
    <n v="0"/>
    <n v="0"/>
    <n v="0"/>
    <n v="0"/>
  </r>
  <r>
    <x v="3"/>
    <x v="0"/>
    <x v="38"/>
    <n v="1535"/>
    <n v="2"/>
    <n v="0"/>
    <m/>
    <m/>
    <m/>
    <m/>
    <m/>
    <n v="0"/>
    <n v="0"/>
    <n v="0"/>
    <n v="0"/>
  </r>
  <r>
    <x v="3"/>
    <x v="0"/>
    <x v="39"/>
    <n v="343"/>
    <n v="2"/>
    <n v="0"/>
    <m/>
    <m/>
    <m/>
    <m/>
    <m/>
    <n v="0"/>
    <n v="0"/>
    <n v="0"/>
    <n v="0"/>
  </r>
  <r>
    <x v="0"/>
    <x v="0"/>
    <x v="40"/>
    <n v="533"/>
    <n v="2"/>
    <n v="0"/>
    <m/>
    <m/>
    <m/>
    <m/>
    <m/>
    <n v="0"/>
    <n v="0"/>
    <n v="0"/>
    <n v="0"/>
  </r>
  <r>
    <x v="0"/>
    <x v="0"/>
    <x v="41"/>
    <n v="561"/>
    <n v="2"/>
    <n v="0"/>
    <m/>
    <m/>
    <m/>
    <m/>
    <m/>
    <n v="0"/>
    <n v="0"/>
    <n v="0"/>
    <n v="0"/>
  </r>
  <r>
    <x v="4"/>
    <x v="1"/>
    <x v="42"/>
    <n v="15"/>
    <n v="2"/>
    <n v="0"/>
    <m/>
    <m/>
    <m/>
    <m/>
    <m/>
    <n v="0"/>
    <n v="0"/>
    <n v="0"/>
    <n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43">
  <r>
    <x v="0"/>
    <x v="0"/>
    <x v="0"/>
    <n v="135"/>
    <n v="1"/>
    <n v="0"/>
    <n v="2"/>
    <n v="13"/>
    <n v="216"/>
    <n v="24"/>
    <m/>
    <n v="0.17777777777777778"/>
  </r>
  <r>
    <x v="0"/>
    <x v="0"/>
    <x v="1"/>
    <n v="151"/>
    <n v="4"/>
    <n v="0"/>
    <n v="3"/>
    <n v="17"/>
    <n v="363"/>
    <n v="54"/>
    <m/>
    <n v="0.35761589403973509"/>
  </r>
  <r>
    <x v="0"/>
    <x v="0"/>
    <x v="2"/>
    <n v="61"/>
    <n v="2"/>
    <n v="0"/>
    <n v="7"/>
    <n v="3"/>
    <n v="78"/>
    <n v="14"/>
    <m/>
    <n v="0.22950819672131148"/>
  </r>
  <r>
    <x v="0"/>
    <x v="0"/>
    <x v="3"/>
    <n v="648"/>
    <n v="6"/>
    <n v="0"/>
    <n v="20"/>
    <n v="17"/>
    <n v="1450"/>
    <n v="216"/>
    <m/>
    <n v="0.33333333333333331"/>
  </r>
  <r>
    <x v="0"/>
    <x v="0"/>
    <x v="4"/>
    <n v="46"/>
    <n v="1"/>
    <n v="0"/>
    <n v="5"/>
    <n v="5"/>
    <n v="69"/>
    <n v="11"/>
    <m/>
    <n v="0.2391304347826087"/>
  </r>
  <r>
    <x v="0"/>
    <x v="0"/>
    <x v="5"/>
    <n v="223"/>
    <n v="2"/>
    <n v="0"/>
    <n v="5"/>
    <n v="3"/>
    <n v="699"/>
    <n v="106"/>
    <m/>
    <n v="0.47533632286995514"/>
  </r>
  <r>
    <x v="0"/>
    <x v="0"/>
    <x v="6"/>
    <n v="550"/>
    <n v="3"/>
    <n v="0"/>
    <n v="8"/>
    <n v="16"/>
    <n v="2516"/>
    <n v="314"/>
    <m/>
    <n v="0.57090909090909092"/>
  </r>
  <r>
    <x v="0"/>
    <x v="0"/>
    <x v="7"/>
    <n v="1278"/>
    <n v="4"/>
    <n v="0"/>
    <n v="28"/>
    <n v="35"/>
    <n v="2568"/>
    <n v="365"/>
    <m/>
    <n v="0.28560250391236308"/>
  </r>
  <r>
    <x v="0"/>
    <x v="0"/>
    <x v="8"/>
    <n v="822"/>
    <n v="2"/>
    <n v="0"/>
    <n v="23"/>
    <n v="9"/>
    <n v="814"/>
    <n v="123"/>
    <m/>
    <n v="0.14963503649635038"/>
  </r>
  <r>
    <x v="0"/>
    <x v="0"/>
    <x v="9"/>
    <n v="1044"/>
    <n v="6"/>
    <n v="0"/>
    <n v="24"/>
    <n v="15"/>
    <n v="2101"/>
    <n v="277"/>
    <m/>
    <n v="0.26532567049808431"/>
  </r>
  <r>
    <x v="0"/>
    <x v="0"/>
    <x v="10"/>
    <n v="4626"/>
    <n v="20"/>
    <n v="0"/>
    <n v="400"/>
    <n v="67"/>
    <n v="7632"/>
    <n v="2674"/>
    <m/>
    <n v="0.57803718115002156"/>
  </r>
  <r>
    <x v="0"/>
    <x v="0"/>
    <x v="11"/>
    <n v="1065"/>
    <n v="10"/>
    <n v="0"/>
    <n v="145"/>
    <n v="32"/>
    <n v="2684"/>
    <n v="652"/>
    <m/>
    <n v="0.61220657276995305"/>
  </r>
  <r>
    <x v="0"/>
    <x v="0"/>
    <x v="12"/>
    <n v="411"/>
    <n v="5"/>
    <n v="0"/>
    <n v="53"/>
    <n v="12"/>
    <n v="869"/>
    <n v="120"/>
    <m/>
    <n v="0.29197080291970801"/>
  </r>
  <r>
    <x v="0"/>
    <x v="0"/>
    <x v="13"/>
    <n v="1545"/>
    <n v="0"/>
    <n v="8"/>
    <n v="98"/>
    <n v="26"/>
    <n v="5632"/>
    <n v="1003"/>
    <m/>
    <n v="0.64919093851132681"/>
  </r>
  <r>
    <x v="0"/>
    <x v="1"/>
    <x v="14"/>
    <n v="1466"/>
    <n v="0"/>
    <n v="6"/>
    <n v="86"/>
    <n v="29"/>
    <n v="6325"/>
    <n v="896"/>
    <m/>
    <n v="0.61118690313778989"/>
  </r>
  <r>
    <x v="0"/>
    <x v="1"/>
    <x v="15"/>
    <n v="2782"/>
    <n v="0"/>
    <n v="36"/>
    <n v="153"/>
    <n v="9"/>
    <n v="8632"/>
    <n v="1964"/>
    <m/>
    <n v="0.70596693026599566"/>
  </r>
  <r>
    <x v="0"/>
    <x v="1"/>
    <x v="16"/>
    <n v="2687"/>
    <n v="5"/>
    <n v="0"/>
    <n v="87"/>
    <n v="42"/>
    <n v="6539"/>
    <n v="968"/>
    <m/>
    <n v="0.36025307033866766"/>
  </r>
  <r>
    <x v="0"/>
    <x v="1"/>
    <x v="17"/>
    <n v="26"/>
    <n v="1"/>
    <n v="0"/>
    <n v="4"/>
    <n v="23"/>
    <n v="92"/>
    <n v="14"/>
    <m/>
    <n v="0.53846153846153844"/>
  </r>
  <r>
    <x v="0"/>
    <x v="1"/>
    <x v="18"/>
    <n v="45"/>
    <n v="1"/>
    <n v="0"/>
    <n v="10"/>
    <n v="6"/>
    <n v="167"/>
    <n v="32"/>
    <m/>
    <n v="0.71111111111111114"/>
  </r>
  <r>
    <x v="0"/>
    <x v="1"/>
    <x v="19"/>
    <n v="25"/>
    <n v="1"/>
    <n v="0"/>
    <n v="1"/>
    <n v="4"/>
    <n v="117"/>
    <n v="17"/>
    <m/>
    <n v="0.68"/>
  </r>
  <r>
    <x v="0"/>
    <x v="1"/>
    <x v="20"/>
    <n v="284"/>
    <n v="2"/>
    <n v="0"/>
    <n v="65"/>
    <n v="214"/>
    <n v="1158"/>
    <n v="184"/>
    <m/>
    <n v="0.647887323943662"/>
  </r>
  <r>
    <x v="0"/>
    <x v="1"/>
    <x v="21"/>
    <n v="31"/>
    <n v="1"/>
    <n v="0"/>
    <n v="6"/>
    <n v="7"/>
    <n v="119"/>
    <n v="24"/>
    <m/>
    <n v="0.77419354838709675"/>
  </r>
  <r>
    <x v="0"/>
    <x v="1"/>
    <x v="22"/>
    <n v="422"/>
    <n v="3"/>
    <n v="0"/>
    <n v="122"/>
    <n v="324"/>
    <n v="1539"/>
    <n v="284"/>
    <m/>
    <n v="0.67298578199052128"/>
  </r>
  <r>
    <x v="0"/>
    <x v="1"/>
    <x v="23"/>
    <n v="304"/>
    <n v="4"/>
    <n v="0"/>
    <n v="108"/>
    <n v="202"/>
    <n v="1151"/>
    <n v="201"/>
    <m/>
    <n v="0.66118421052631582"/>
  </r>
  <r>
    <x v="0"/>
    <x v="1"/>
    <x v="24"/>
    <n v="396"/>
    <n v="3"/>
    <n v="0"/>
    <n v="101"/>
    <n v="65"/>
    <n v="1395"/>
    <n v="228"/>
    <m/>
    <n v="0.5757575757575758"/>
  </r>
  <r>
    <x v="0"/>
    <x v="1"/>
    <x v="25"/>
    <n v="181"/>
    <n v="2"/>
    <n v="0"/>
    <n v="19"/>
    <n v="126"/>
    <n v="378"/>
    <n v="76"/>
    <m/>
    <n v="0.41988950276243092"/>
  </r>
  <r>
    <x v="0"/>
    <x v="1"/>
    <x v="26"/>
    <n v="376"/>
    <n v="2"/>
    <n v="0"/>
    <n v="64"/>
    <n v="72"/>
    <n v="1257"/>
    <n v="246"/>
    <m/>
    <n v="0.6542553191489362"/>
  </r>
  <r>
    <x v="1"/>
    <x v="0"/>
    <x v="27"/>
    <n v="182"/>
    <n v="2"/>
    <n v="0"/>
    <m/>
    <m/>
    <m/>
    <m/>
    <m/>
    <n v="0"/>
  </r>
  <r>
    <x v="1"/>
    <x v="1"/>
    <x v="28"/>
    <n v="24"/>
    <n v="2"/>
    <n v="0"/>
    <m/>
    <m/>
    <m/>
    <m/>
    <m/>
    <n v="0"/>
  </r>
  <r>
    <x v="2"/>
    <x v="0"/>
    <x v="29"/>
    <n v="566"/>
    <n v="2"/>
    <n v="0"/>
    <m/>
    <m/>
    <m/>
    <m/>
    <m/>
    <n v="0"/>
  </r>
  <r>
    <x v="2"/>
    <x v="0"/>
    <x v="30"/>
    <n v="361"/>
    <n v="2"/>
    <n v="0"/>
    <m/>
    <m/>
    <m/>
    <m/>
    <m/>
    <n v="0"/>
  </r>
  <r>
    <x v="2"/>
    <x v="0"/>
    <x v="31"/>
    <n v="368"/>
    <n v="2"/>
    <n v="0"/>
    <m/>
    <m/>
    <m/>
    <m/>
    <m/>
    <n v="0"/>
  </r>
  <r>
    <x v="2"/>
    <x v="0"/>
    <x v="32"/>
    <n v="110"/>
    <n v="2"/>
    <n v="0"/>
    <m/>
    <m/>
    <m/>
    <m/>
    <m/>
    <n v="0"/>
  </r>
  <r>
    <x v="2"/>
    <x v="0"/>
    <x v="33"/>
    <n v="58"/>
    <n v="2"/>
    <n v="0"/>
    <m/>
    <m/>
    <m/>
    <m/>
    <m/>
    <n v="0"/>
  </r>
  <r>
    <x v="2"/>
    <x v="0"/>
    <x v="34"/>
    <n v="97"/>
    <n v="2"/>
    <n v="0"/>
    <m/>
    <m/>
    <m/>
    <m/>
    <m/>
    <n v="0"/>
  </r>
  <r>
    <x v="2"/>
    <x v="0"/>
    <x v="35"/>
    <n v="274"/>
    <n v="2"/>
    <n v="0"/>
    <m/>
    <m/>
    <m/>
    <m/>
    <m/>
    <n v="0"/>
  </r>
  <r>
    <x v="2"/>
    <x v="0"/>
    <x v="36"/>
    <n v="276"/>
    <n v="2"/>
    <n v="0"/>
    <m/>
    <m/>
    <m/>
    <m/>
    <m/>
    <n v="0"/>
  </r>
  <r>
    <x v="2"/>
    <x v="1"/>
    <x v="37"/>
    <n v="96"/>
    <n v="2"/>
    <n v="0"/>
    <m/>
    <m/>
    <m/>
    <m/>
    <m/>
    <n v="0"/>
  </r>
  <r>
    <x v="3"/>
    <x v="0"/>
    <x v="38"/>
    <n v="1535"/>
    <n v="2"/>
    <n v="0"/>
    <m/>
    <m/>
    <m/>
    <m/>
    <m/>
    <n v="0"/>
  </r>
  <r>
    <x v="3"/>
    <x v="0"/>
    <x v="39"/>
    <n v="343"/>
    <n v="2"/>
    <n v="0"/>
    <m/>
    <m/>
    <m/>
    <m/>
    <m/>
    <n v="0"/>
  </r>
  <r>
    <x v="0"/>
    <x v="0"/>
    <x v="40"/>
    <n v="533"/>
    <n v="2"/>
    <n v="0"/>
    <m/>
    <m/>
    <m/>
    <m/>
    <m/>
    <n v="0"/>
  </r>
  <r>
    <x v="0"/>
    <x v="0"/>
    <x v="41"/>
    <n v="561"/>
    <n v="2"/>
    <n v="0"/>
    <m/>
    <m/>
    <m/>
    <m/>
    <m/>
    <n v="0"/>
  </r>
  <r>
    <x v="4"/>
    <x v="1"/>
    <x v="42"/>
    <n v="15"/>
    <n v="2"/>
    <n v="0"/>
    <m/>
    <m/>
    <m/>
    <m/>
    <m/>
    <n v="0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43">
  <r>
    <x v="0"/>
    <x v="0"/>
    <x v="0"/>
    <n v="135"/>
    <n v="1"/>
    <n v="0"/>
    <n v="2"/>
    <n v="13"/>
    <n v="216"/>
    <n v="24"/>
    <m/>
    <n v="0.17777777777777778"/>
    <n v="1.4814814814814815E-2"/>
  </r>
  <r>
    <x v="0"/>
    <x v="0"/>
    <x v="1"/>
    <n v="151"/>
    <n v="4"/>
    <n v="0"/>
    <n v="3"/>
    <n v="17"/>
    <n v="363"/>
    <n v="54"/>
    <m/>
    <n v="0.35761589403973509"/>
    <n v="1.9867549668874173E-2"/>
  </r>
  <r>
    <x v="0"/>
    <x v="0"/>
    <x v="2"/>
    <n v="61"/>
    <n v="2"/>
    <n v="0"/>
    <n v="7"/>
    <n v="3"/>
    <n v="78"/>
    <n v="14"/>
    <m/>
    <n v="0.22950819672131148"/>
    <n v="0.11475409836065574"/>
  </r>
  <r>
    <x v="0"/>
    <x v="0"/>
    <x v="3"/>
    <n v="648"/>
    <n v="6"/>
    <n v="0"/>
    <n v="20"/>
    <n v="17"/>
    <n v="1450"/>
    <n v="216"/>
    <m/>
    <n v="0.33333333333333331"/>
    <n v="3.0864197530864196E-2"/>
  </r>
  <r>
    <x v="0"/>
    <x v="0"/>
    <x v="4"/>
    <n v="46"/>
    <n v="1"/>
    <n v="0"/>
    <n v="5"/>
    <n v="5"/>
    <n v="69"/>
    <n v="11"/>
    <m/>
    <n v="0.2391304347826087"/>
    <n v="0.10869565217391304"/>
  </r>
  <r>
    <x v="0"/>
    <x v="0"/>
    <x v="5"/>
    <n v="223"/>
    <n v="2"/>
    <n v="0"/>
    <n v="5"/>
    <n v="3"/>
    <n v="699"/>
    <n v="106"/>
    <m/>
    <n v="0.47533632286995514"/>
    <n v="2.2421524663677129E-2"/>
  </r>
  <r>
    <x v="0"/>
    <x v="0"/>
    <x v="6"/>
    <n v="550"/>
    <n v="3"/>
    <n v="0"/>
    <n v="8"/>
    <n v="16"/>
    <n v="2516"/>
    <n v="314"/>
    <m/>
    <n v="0.57090909090909092"/>
    <n v="1.4545454545454545E-2"/>
  </r>
  <r>
    <x v="0"/>
    <x v="0"/>
    <x v="7"/>
    <n v="1278"/>
    <n v="4"/>
    <n v="0"/>
    <n v="28"/>
    <n v="35"/>
    <n v="2568"/>
    <n v="365"/>
    <m/>
    <n v="0.28560250391236308"/>
    <n v="2.1909233176838811E-2"/>
  </r>
  <r>
    <x v="0"/>
    <x v="0"/>
    <x v="8"/>
    <n v="822"/>
    <n v="2"/>
    <n v="0"/>
    <n v="23"/>
    <n v="9"/>
    <n v="814"/>
    <n v="123"/>
    <m/>
    <n v="0.14963503649635038"/>
    <n v="2.7980535279805353E-2"/>
  </r>
  <r>
    <x v="0"/>
    <x v="0"/>
    <x v="9"/>
    <n v="1044"/>
    <n v="6"/>
    <n v="0"/>
    <n v="24"/>
    <n v="15"/>
    <n v="2101"/>
    <n v="277"/>
    <m/>
    <n v="0.26532567049808431"/>
    <n v="2.2988505747126436E-2"/>
  </r>
  <r>
    <x v="0"/>
    <x v="0"/>
    <x v="10"/>
    <n v="4626"/>
    <n v="20"/>
    <n v="0"/>
    <n v="400"/>
    <n v="67"/>
    <n v="7632"/>
    <n v="2674"/>
    <m/>
    <n v="0.57803718115002156"/>
    <n v="8.6467790747946388E-2"/>
  </r>
  <r>
    <x v="0"/>
    <x v="0"/>
    <x v="11"/>
    <n v="1065"/>
    <n v="10"/>
    <n v="0"/>
    <n v="145"/>
    <n v="32"/>
    <n v="2684"/>
    <n v="652"/>
    <m/>
    <n v="0.61220657276995305"/>
    <n v="0.13615023474178403"/>
  </r>
  <r>
    <x v="0"/>
    <x v="0"/>
    <x v="12"/>
    <n v="411"/>
    <n v="5"/>
    <n v="0"/>
    <n v="53"/>
    <n v="12"/>
    <n v="869"/>
    <n v="120"/>
    <m/>
    <n v="0.29197080291970801"/>
    <n v="0.12895377128953772"/>
  </r>
  <r>
    <x v="0"/>
    <x v="0"/>
    <x v="13"/>
    <n v="1545"/>
    <n v="0"/>
    <n v="8"/>
    <n v="98"/>
    <n v="26"/>
    <n v="5632"/>
    <n v="1003"/>
    <m/>
    <n v="0.64919093851132681"/>
    <n v="6.3430420711974106E-2"/>
  </r>
  <r>
    <x v="0"/>
    <x v="1"/>
    <x v="14"/>
    <n v="1466"/>
    <n v="0"/>
    <n v="6"/>
    <n v="86"/>
    <n v="29"/>
    <n v="6325"/>
    <n v="896"/>
    <m/>
    <n v="0.61118690313778989"/>
    <n v="5.8663028649386086E-2"/>
  </r>
  <r>
    <x v="0"/>
    <x v="1"/>
    <x v="15"/>
    <n v="2782"/>
    <n v="0"/>
    <n v="36"/>
    <n v="153"/>
    <n v="9"/>
    <n v="8632"/>
    <n v="1964"/>
    <m/>
    <n v="0.70596693026599566"/>
    <n v="5.4996405463695185E-2"/>
  </r>
  <r>
    <x v="0"/>
    <x v="1"/>
    <x v="16"/>
    <n v="2687"/>
    <n v="5"/>
    <n v="0"/>
    <n v="87"/>
    <n v="42"/>
    <n v="6539"/>
    <n v="968"/>
    <m/>
    <n v="0.36025307033866766"/>
    <n v="3.2378116858950499E-2"/>
  </r>
  <r>
    <x v="0"/>
    <x v="1"/>
    <x v="17"/>
    <n v="26"/>
    <n v="1"/>
    <n v="0"/>
    <n v="4"/>
    <n v="23"/>
    <n v="92"/>
    <n v="14"/>
    <m/>
    <n v="0.53846153846153844"/>
    <n v="0.15384615384615385"/>
  </r>
  <r>
    <x v="0"/>
    <x v="1"/>
    <x v="18"/>
    <n v="45"/>
    <n v="1"/>
    <n v="0"/>
    <n v="10"/>
    <n v="6"/>
    <n v="167"/>
    <n v="32"/>
    <m/>
    <n v="0.71111111111111114"/>
    <n v="0.22222222222222221"/>
  </r>
  <r>
    <x v="0"/>
    <x v="1"/>
    <x v="19"/>
    <n v="25"/>
    <n v="1"/>
    <n v="0"/>
    <n v="1"/>
    <n v="4"/>
    <n v="117"/>
    <n v="17"/>
    <m/>
    <n v="0.68"/>
    <n v="0.04"/>
  </r>
  <r>
    <x v="0"/>
    <x v="1"/>
    <x v="20"/>
    <n v="284"/>
    <n v="2"/>
    <n v="0"/>
    <n v="65"/>
    <n v="214"/>
    <n v="1158"/>
    <n v="184"/>
    <m/>
    <n v="0.647887323943662"/>
    <n v="0.22887323943661972"/>
  </r>
  <r>
    <x v="0"/>
    <x v="1"/>
    <x v="21"/>
    <n v="31"/>
    <n v="1"/>
    <n v="0"/>
    <n v="6"/>
    <n v="7"/>
    <n v="119"/>
    <n v="24"/>
    <m/>
    <n v="0.77419354838709675"/>
    <n v="0.19354838709677419"/>
  </r>
  <r>
    <x v="0"/>
    <x v="1"/>
    <x v="22"/>
    <n v="422"/>
    <n v="3"/>
    <n v="0"/>
    <n v="122"/>
    <n v="324"/>
    <n v="1539"/>
    <n v="284"/>
    <m/>
    <n v="0.67298578199052128"/>
    <n v="0.2890995260663507"/>
  </r>
  <r>
    <x v="0"/>
    <x v="1"/>
    <x v="23"/>
    <n v="304"/>
    <n v="4"/>
    <n v="0"/>
    <n v="108"/>
    <n v="202"/>
    <n v="1151"/>
    <n v="201"/>
    <m/>
    <n v="0.66118421052631582"/>
    <n v="0.35526315789473684"/>
  </r>
  <r>
    <x v="0"/>
    <x v="1"/>
    <x v="24"/>
    <n v="396"/>
    <n v="3"/>
    <n v="0"/>
    <n v="101"/>
    <n v="65"/>
    <n v="1395"/>
    <n v="228"/>
    <m/>
    <n v="0.5757575757575758"/>
    <n v="0.25505050505050503"/>
  </r>
  <r>
    <x v="0"/>
    <x v="1"/>
    <x v="25"/>
    <n v="181"/>
    <n v="2"/>
    <n v="0"/>
    <n v="19"/>
    <n v="126"/>
    <n v="378"/>
    <n v="76"/>
    <m/>
    <n v="0.41988950276243092"/>
    <n v="0.10497237569060773"/>
  </r>
  <r>
    <x v="0"/>
    <x v="1"/>
    <x v="26"/>
    <n v="376"/>
    <n v="2"/>
    <n v="0"/>
    <n v="64"/>
    <n v="72"/>
    <n v="1257"/>
    <n v="246"/>
    <m/>
    <n v="0.6542553191489362"/>
    <n v="0.1702127659574468"/>
  </r>
  <r>
    <x v="1"/>
    <x v="0"/>
    <x v="27"/>
    <n v="182"/>
    <n v="2"/>
    <n v="0"/>
    <m/>
    <m/>
    <m/>
    <m/>
    <m/>
    <n v="0"/>
    <n v="0"/>
  </r>
  <r>
    <x v="1"/>
    <x v="1"/>
    <x v="28"/>
    <n v="24"/>
    <n v="2"/>
    <n v="0"/>
    <m/>
    <m/>
    <m/>
    <m/>
    <m/>
    <n v="0"/>
    <n v="0"/>
  </r>
  <r>
    <x v="2"/>
    <x v="0"/>
    <x v="29"/>
    <n v="566"/>
    <n v="2"/>
    <n v="0"/>
    <m/>
    <m/>
    <m/>
    <m/>
    <m/>
    <n v="0"/>
    <n v="0"/>
  </r>
  <r>
    <x v="2"/>
    <x v="0"/>
    <x v="30"/>
    <n v="361"/>
    <n v="2"/>
    <n v="0"/>
    <m/>
    <m/>
    <m/>
    <m/>
    <m/>
    <n v="0"/>
    <n v="0"/>
  </r>
  <r>
    <x v="2"/>
    <x v="0"/>
    <x v="31"/>
    <n v="368"/>
    <n v="2"/>
    <n v="0"/>
    <m/>
    <m/>
    <m/>
    <m/>
    <m/>
    <n v="0"/>
    <n v="0"/>
  </r>
  <r>
    <x v="2"/>
    <x v="0"/>
    <x v="32"/>
    <n v="110"/>
    <n v="2"/>
    <n v="0"/>
    <m/>
    <m/>
    <m/>
    <m/>
    <m/>
    <n v="0"/>
    <n v="0"/>
  </r>
  <r>
    <x v="2"/>
    <x v="0"/>
    <x v="33"/>
    <n v="58"/>
    <n v="2"/>
    <n v="0"/>
    <m/>
    <m/>
    <m/>
    <m/>
    <m/>
    <n v="0"/>
    <n v="0"/>
  </r>
  <r>
    <x v="2"/>
    <x v="0"/>
    <x v="34"/>
    <n v="97"/>
    <n v="2"/>
    <n v="0"/>
    <m/>
    <m/>
    <m/>
    <m/>
    <m/>
    <n v="0"/>
    <n v="0"/>
  </r>
  <r>
    <x v="2"/>
    <x v="0"/>
    <x v="35"/>
    <n v="274"/>
    <n v="2"/>
    <n v="0"/>
    <m/>
    <m/>
    <m/>
    <m/>
    <m/>
    <n v="0"/>
    <n v="0"/>
  </r>
  <r>
    <x v="2"/>
    <x v="0"/>
    <x v="36"/>
    <n v="276"/>
    <n v="2"/>
    <n v="0"/>
    <m/>
    <m/>
    <m/>
    <m/>
    <m/>
    <n v="0"/>
    <n v="0"/>
  </r>
  <r>
    <x v="2"/>
    <x v="1"/>
    <x v="37"/>
    <n v="96"/>
    <n v="2"/>
    <n v="0"/>
    <m/>
    <m/>
    <m/>
    <m/>
    <m/>
    <n v="0"/>
    <n v="0"/>
  </r>
  <r>
    <x v="3"/>
    <x v="0"/>
    <x v="38"/>
    <n v="1535"/>
    <n v="2"/>
    <n v="0"/>
    <m/>
    <m/>
    <m/>
    <m/>
    <m/>
    <n v="0"/>
    <n v="0"/>
  </r>
  <r>
    <x v="3"/>
    <x v="0"/>
    <x v="39"/>
    <n v="343"/>
    <n v="2"/>
    <n v="0"/>
    <m/>
    <m/>
    <m/>
    <m/>
    <m/>
    <n v="0"/>
    <n v="0"/>
  </r>
  <r>
    <x v="0"/>
    <x v="0"/>
    <x v="40"/>
    <n v="533"/>
    <n v="2"/>
    <n v="0"/>
    <m/>
    <m/>
    <m/>
    <m/>
    <m/>
    <n v="0"/>
    <n v="0"/>
  </r>
  <r>
    <x v="0"/>
    <x v="0"/>
    <x v="41"/>
    <n v="561"/>
    <n v="2"/>
    <n v="0"/>
    <m/>
    <m/>
    <m/>
    <m/>
    <m/>
    <n v="0"/>
    <n v="0"/>
  </r>
  <r>
    <x v="4"/>
    <x v="1"/>
    <x v="42"/>
    <n v="15"/>
    <n v="2"/>
    <n v="0"/>
    <m/>
    <m/>
    <m/>
    <m/>
    <m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eau croisé dynamique6" cacheId="3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 chartFormat="3">
  <location ref="D12:E56" firstHeaderRow="1" firstDataRow="1" firstDataCol="1"/>
  <pivotFields count="13">
    <pivotField showAll="0" defaultSubtotal="0">
      <items count="5">
        <item x="2"/>
        <item x="3"/>
        <item x="4"/>
        <item x="0"/>
        <item x="1"/>
      </items>
    </pivotField>
    <pivotField showAll="0" defaultSubtotal="0">
      <items count="2">
        <item x="0"/>
        <item x="1"/>
      </items>
    </pivotField>
    <pivotField axis="axisRow" showAll="0">
      <items count="44">
        <item x="29"/>
        <item x="30"/>
        <item x="31"/>
        <item x="32"/>
        <item x="33"/>
        <item x="34"/>
        <item x="35"/>
        <item x="36"/>
        <item x="1"/>
        <item x="2"/>
        <item x="3"/>
        <item x="4"/>
        <item x="5"/>
        <item x="6"/>
        <item x="7"/>
        <item x="8"/>
        <item x="9"/>
        <item x="0"/>
        <item x="41"/>
        <item x="13"/>
        <item x="42"/>
        <item x="28"/>
        <item x="27"/>
        <item x="39"/>
        <item x="38"/>
        <item x="37"/>
        <item x="17"/>
        <item x="18"/>
        <item x="19"/>
        <item x="20"/>
        <item x="21"/>
        <item x="22"/>
        <item x="23"/>
        <item x="24"/>
        <item x="25"/>
        <item x="26"/>
        <item x="15"/>
        <item x="14"/>
        <item x="16"/>
        <item x="40"/>
        <item x="11"/>
        <item x="10"/>
        <item x="1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numFmtId="9" showAll="0"/>
    <pivotField dataField="1" numFmtId="164" showAll="0"/>
  </pivotFields>
  <rowFields count="1">
    <field x="2"/>
  </rowFields>
  <rowItems count="4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 t="grand">
      <x/>
    </i>
  </rowItems>
  <colItems count="1">
    <i/>
  </colItems>
  <dataFields count="1">
    <dataField name="Moyenne de Taux de renouvellement" fld="12" subtotal="average" baseField="0" baseItem="0" numFmtId="9"/>
  </dataFields>
  <formats count="7">
    <format dxfId="8">
      <pivotArea outline="0" collapsedLevelsAreSubtotals="1" fieldPosition="0"/>
    </format>
    <format dxfId="7">
      <pivotArea dataOnly="0" labelOnly="1" outline="0" axis="axisValues" fieldPosition="0"/>
    </format>
    <format dxfId="6">
      <pivotArea dataOnly="0" labelOnly="1" outline="0" axis="axisValues" fieldPosition="0"/>
    </format>
    <format dxfId="5">
      <pivotArea outline="0" fieldPosition="0">
        <references count="1">
          <reference field="4294967294" count="1">
            <x v="0"/>
          </reference>
        </references>
      </pivotArea>
    </format>
    <format dxfId="4">
      <pivotArea outline="0" fieldPosition="0">
        <references count="1">
          <reference field="4294967294" count="1">
            <x v="0"/>
          </reference>
        </references>
      </pivotArea>
    </format>
    <format dxfId="3">
      <pivotArea outline="0" fieldPosition="0">
        <references count="1">
          <reference field="4294967294" count="1">
            <x v="0"/>
          </reference>
        </references>
      </pivotArea>
    </format>
    <format dxfId="2">
      <pivotArea outline="0" fieldPosition="0">
        <references count="1">
          <reference field="4294967294" count="1">
            <x v="0"/>
          </reference>
        </references>
      </pivotArea>
    </format>
  </formats>
  <chartFormats count="3">
    <chartFormat chart="2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4" cacheId="2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 chartFormat="3">
  <location ref="A12:B56" firstHeaderRow="1" firstDataRow="1" firstDataCol="1"/>
  <pivotFields count="12">
    <pivotField showAll="0" defaultSubtotal="0">
      <items count="5">
        <item x="2"/>
        <item x="3"/>
        <item x="4"/>
        <item x="0"/>
        <item x="1"/>
      </items>
    </pivotField>
    <pivotField showAll="0" defaultSubtotal="0">
      <items count="2">
        <item x="0"/>
        <item x="1"/>
      </items>
    </pivotField>
    <pivotField axis="axisRow" showAll="0">
      <items count="44">
        <item x="29"/>
        <item x="30"/>
        <item x="31"/>
        <item x="32"/>
        <item x="33"/>
        <item x="34"/>
        <item x="35"/>
        <item x="36"/>
        <item x="1"/>
        <item x="2"/>
        <item x="3"/>
        <item x="4"/>
        <item x="5"/>
        <item x="6"/>
        <item x="7"/>
        <item x="8"/>
        <item x="9"/>
        <item x="0"/>
        <item x="41"/>
        <item x="13"/>
        <item x="42"/>
        <item x="28"/>
        <item x="27"/>
        <item x="39"/>
        <item x="38"/>
        <item x="37"/>
        <item x="17"/>
        <item x="18"/>
        <item x="19"/>
        <item x="20"/>
        <item x="21"/>
        <item x="22"/>
        <item x="23"/>
        <item x="24"/>
        <item x="25"/>
        <item x="26"/>
        <item x="15"/>
        <item x="14"/>
        <item x="16"/>
        <item x="40"/>
        <item x="11"/>
        <item x="10"/>
        <item x="1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9" showAll="0"/>
  </pivotFields>
  <rowFields count="1">
    <field x="2"/>
  </rowFields>
  <rowItems count="4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 t="grand">
      <x/>
    </i>
  </rowItems>
  <colItems count="1">
    <i/>
  </colItems>
  <dataFields count="1">
    <dataField name="Somme de % en prêt" fld="11" baseField="0" baseItem="0" numFmtId="9"/>
  </dataFields>
  <formats count="3">
    <format dxfId="11">
      <pivotArea outline="0" collapsedLevelsAreSubtotals="1" fieldPosition="0"/>
    </format>
    <format dxfId="10">
      <pivotArea dataOnly="0" labelOnly="1" outline="0" axis="axisValues" fieldPosition="0"/>
    </format>
    <format dxfId="9">
      <pivotArea dataOnly="0" labelOnly="1" outline="0" axis="axisValues" fieldPosition="0"/>
    </format>
  </formats>
  <chartFormats count="1">
    <chartFormat chart="2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eau croisé dynamique5" cacheId="0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 chartFormat="9">
  <location ref="A3:D10" firstHeaderRow="1" firstDataRow="2" firstDataCol="1"/>
  <pivotFields count="10">
    <pivotField axis="axisRow" showAll="0">
      <items count="6">
        <item x="2"/>
        <item x="3"/>
        <item x="4"/>
        <item x="0"/>
        <item x="1"/>
        <item t="default"/>
      </items>
    </pivotField>
    <pivotField axis="axisCol" showAll="0">
      <items count="3">
        <item x="0"/>
        <item x="1"/>
        <item t="default"/>
      </items>
    </pivotField>
    <pivotField showAll="0">
      <items count="43">
        <item x="29"/>
        <item x="30"/>
        <item x="31"/>
        <item x="32"/>
        <item x="33"/>
        <item x="34"/>
        <item x="35"/>
        <item x="36"/>
        <item x="1"/>
        <item x="2"/>
        <item x="3"/>
        <item x="4"/>
        <item x="5"/>
        <item x="6"/>
        <item x="7"/>
        <item x="8"/>
        <item x="9"/>
        <item x="0"/>
        <item x="40"/>
        <item x="13"/>
        <item x="41"/>
        <item x="28"/>
        <item x="27"/>
        <item x="38"/>
        <item x="37"/>
        <item x="17"/>
        <item x="18"/>
        <item x="19"/>
        <item x="20"/>
        <item x="21"/>
        <item x="22"/>
        <item x="23"/>
        <item x="24"/>
        <item x="25"/>
        <item x="26"/>
        <item x="15"/>
        <item x="14"/>
        <item x="16"/>
        <item x="39"/>
        <item x="11"/>
        <item x="10"/>
        <item x="12"/>
        <item t="default"/>
      </items>
    </pivotField>
    <pivotField dataField="1" showAll="0"/>
    <pivotField showAll="0"/>
    <pivotField showAll="0"/>
    <pivotField showAll="0"/>
    <pivotField showAll="0"/>
    <pivotField showAll="0">
      <items count="22">
        <item x="4"/>
        <item x="11"/>
        <item x="2"/>
        <item x="13"/>
        <item x="15"/>
        <item x="0"/>
        <item x="12"/>
        <item x="1"/>
        <item x="19"/>
        <item x="5"/>
        <item x="8"/>
        <item x="14"/>
        <item x="17"/>
        <item x="3"/>
        <item x="18"/>
        <item x="20"/>
        <item x="9"/>
        <item x="16"/>
        <item x="6"/>
        <item x="7"/>
        <item x="10"/>
        <item t="default"/>
      </items>
    </pivotField>
    <pivotField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Somme de Nb de documents" fld="3" baseField="0" baseItem="0"/>
  </dataFields>
  <chartFormats count="9">
    <chartFormat chart="5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5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5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7" format="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8" format="1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8" format="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6" format="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6" format="2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eau croisé dynamique7" cacheId="1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 chartFormat="4">
  <location ref="A58:B102" firstHeaderRow="1" firstDataRow="1" firstDataCol="1"/>
  <pivotFields count="15">
    <pivotField showAll="0">
      <items count="6">
        <item x="2"/>
        <item x="3"/>
        <item x="4"/>
        <item x="0"/>
        <item x="1"/>
        <item t="default"/>
      </items>
    </pivotField>
    <pivotField showAll="0">
      <items count="3">
        <item x="0"/>
        <item x="1"/>
        <item t="default"/>
      </items>
    </pivotField>
    <pivotField axis="axisRow" showAll="0">
      <items count="44">
        <item x="29"/>
        <item x="30"/>
        <item x="31"/>
        <item x="32"/>
        <item x="33"/>
        <item x="34"/>
        <item x="35"/>
        <item x="36"/>
        <item x="1"/>
        <item x="2"/>
        <item x="3"/>
        <item x="4"/>
        <item x="5"/>
        <item x="6"/>
        <item x="7"/>
        <item x="8"/>
        <item x="9"/>
        <item x="0"/>
        <item x="41"/>
        <item x="13"/>
        <item x="42"/>
        <item x="28"/>
        <item x="27"/>
        <item x="39"/>
        <item x="38"/>
        <item x="37"/>
        <item x="17"/>
        <item x="18"/>
        <item x="19"/>
        <item x="20"/>
        <item x="21"/>
        <item x="22"/>
        <item x="23"/>
        <item x="24"/>
        <item x="25"/>
        <item x="26"/>
        <item x="15"/>
        <item x="14"/>
        <item x="16"/>
        <item x="40"/>
        <item x="11"/>
        <item x="10"/>
        <item x="1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numFmtId="9" showAll="0"/>
    <pivotField numFmtId="164" showAll="0"/>
    <pivotField dataField="1" numFmtId="2" showAll="0"/>
    <pivotField numFmtId="164" showAll="0"/>
  </pivotFields>
  <rowFields count="1">
    <field x="2"/>
  </rowFields>
  <rowItems count="4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 t="grand">
      <x/>
    </i>
  </rowItems>
  <colItems count="1">
    <i/>
  </colItems>
  <dataFields count="1">
    <dataField name="Somme de Taux de rotation" fld="13" baseField="0" baseItem="0"/>
  </dataFields>
  <chartFormats count="2">
    <chartFormat chart="2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4">
      <pivotArea type="data" outline="0" fieldPosition="0">
        <references count="2">
          <reference field="4294967294" count="1" selected="0">
            <x v="0"/>
          </reference>
          <reference field="2" count="1" selected="0">
            <x v="2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Section" sourceName="Section">
  <pivotTables>
    <pivotTable tabId="18" name="Tableau croisé dynamique5"/>
  </pivotTables>
  <data>
    <tabular pivotCacheId="1">
      <items count="2">
        <i x="0" s="1"/>
        <i x="1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Support" sourceName="Support">
  <pivotTables>
    <pivotTable tabId="18" name="Tableau croisé dynamique5"/>
  </pivotTables>
  <data>
    <tabular pivotCacheId="1">
      <items count="5">
        <i x="2" s="1"/>
        <i x="3" s="1"/>
        <i x="4" s="1"/>
        <i x="0" s="1"/>
        <i x="1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Cote" sourceName="Cote">
  <pivotTables>
    <pivotTable tabId="18" name="Tableau croisé dynamique5"/>
  </pivotTables>
  <data>
    <tabular pivotCacheId="1">
      <items count="42">
        <i x="29" s="1"/>
        <i x="30" s="1"/>
        <i x="31" s="1"/>
        <i x="32" s="1"/>
        <i x="33" s="1"/>
        <i x="34" s="1"/>
        <i x="35" s="1"/>
        <i x="36" s="1"/>
        <i x="1" s="1"/>
        <i x="2" s="1"/>
        <i x="3" s="1"/>
        <i x="4" s="1"/>
        <i x="5" s="1"/>
        <i x="6" s="1"/>
        <i x="7" s="1"/>
        <i x="8" s="1"/>
        <i x="9" s="1"/>
        <i x="0" s="1"/>
        <i x="40" s="1"/>
        <i x="13" s="1"/>
        <i x="41" s="1"/>
        <i x="28" s="1"/>
        <i x="27" s="1"/>
        <i x="38" s="1"/>
        <i x="37" s="1"/>
        <i x="17" s="1"/>
        <i x="18" s="1"/>
        <i x="19" s="1"/>
        <i x="20" s="1"/>
        <i x="21" s="1"/>
        <i x="22" s="1"/>
        <i x="23" s="1"/>
        <i x="24" s="1"/>
        <i x="25" s="1"/>
        <i x="26" s="1"/>
        <i x="15" s="1"/>
        <i x="14" s="1"/>
        <i x="16" s="1"/>
        <i x="39" s="1"/>
        <i x="11" s="1"/>
        <i x="10" s="1"/>
        <i x="12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Support1" sourceName="Support">
  <pivotTables>
    <pivotTable tabId="18" name="Tableau croisé dynamique6"/>
  </pivotTables>
  <data>
    <tabular pivotCacheId="3">
      <items count="5">
        <i x="2" s="1"/>
        <i x="3" s="1"/>
        <i x="4" s="1"/>
        <i x="0" s="1"/>
        <i x="1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Section1" sourceName="Section">
  <pivotTables>
    <pivotTable tabId="18" name="Tableau croisé dynamique6"/>
  </pivotTables>
  <data>
    <tabular pivotCacheId="3">
      <items count="2">
        <i x="0" s="1"/>
        <i x="1" s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Support2" sourceName="Support">
  <pivotTables>
    <pivotTable tabId="18" name="Tableau croisé dynamique4"/>
  </pivotTables>
  <data>
    <tabular pivotCacheId="4">
      <items count="5">
        <i x="2" s="1"/>
        <i x="3" s="1"/>
        <i x="4" s="1"/>
        <i x="0" s="1"/>
        <i x="1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Section2" sourceName="Section">
  <pivotTables>
    <pivotTable tabId="18" name="Tableau croisé dynamique4"/>
  </pivotTables>
  <data>
    <tabular pivotCacheId="4">
      <items count="2">
        <i x="0" s="1"/>
        <i x="1" s="1"/>
      </items>
    </tabular>
  </data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Support3" sourceName="Support">
  <pivotTables>
    <pivotTable tabId="18" name="Tableau croisé dynamique7"/>
  </pivotTables>
  <data>
    <tabular pivotCacheId="5">
      <items count="5">
        <i x="2" s="1"/>
        <i x="3" s="1"/>
        <i x="4" s="1"/>
        <i x="0" s="1"/>
        <i x="1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9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Section3" sourceName="Section">
  <pivotTables>
    <pivotTable tabId="18" name="Tableau croisé dynamique7"/>
  </pivotTables>
  <data>
    <tabular pivotCacheId="5">
      <items count="2">
        <i x="0" s="1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Section" cache="Segment_Section" caption="Section" columnCount="2" showCaption="0" rowHeight="241300"/>
  <slicer name="Support" cache="Segment_Support" caption="Support" rowHeight="241300"/>
  <slicer name="Cote" cache="Segment_Cote" caption="Cote" rowHeight="241300"/>
  <slicer name="Support 1" cache="Segment_Support1" caption="Support" columnCount="5" showCaption="0" rowHeight="241300"/>
  <slicer name="Section 1" cache="Segment_Section1" caption="Section" columnCount="2" showCaption="0" rowHeight="241300"/>
  <slicer name="Support 2" cache="Segment_Support2" caption="Support" columnCount="5" showCaption="0" rowHeight="241300"/>
  <slicer name="Section 2" cache="Segment_Section2" caption="Section" columnCount="2" showCaption="0" rowHeight="241300"/>
  <slicer name="Support 3" cache="Segment_Support3" caption="Support" columnCount="5" showCaption="0" rowHeight="241300"/>
  <slicer name="Section 3" cache="Segment_Section3" caption="Section" columnCount="2" showCaption="0" rowHeight="241300"/>
</slicer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rinterSettings" Target="../printerSettings/printerSettings3.bin"/><Relationship Id="rId4" Type="http://schemas.openxmlformats.org/officeDocument/2006/relationships/pivotTable" Target="../pivotTables/pivotTable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82"/>
  <sheetViews>
    <sheetView zoomScale="96" zoomScaleNormal="96" workbookViewId="0">
      <selection activeCell="F27" sqref="F27"/>
    </sheetView>
  </sheetViews>
  <sheetFormatPr baseColWidth="10" defaultColWidth="12.5703125" defaultRowHeight="15.75" customHeight="1"/>
  <cols>
    <col min="1" max="1" width="15.42578125" style="30" customWidth="1"/>
    <col min="2" max="2" width="4.28515625" style="30" customWidth="1"/>
    <col min="3" max="3" width="5.42578125" style="30" customWidth="1"/>
    <col min="4" max="4" width="12.5703125" style="30"/>
    <col min="5" max="5" width="5.42578125" style="30" customWidth="1"/>
    <col min="6" max="6" width="12.5703125" style="30"/>
    <col min="7" max="7" width="5.42578125" style="30" customWidth="1"/>
    <col min="8" max="8" width="12.5703125" style="30"/>
    <col min="9" max="9" width="5.42578125" style="30" customWidth="1"/>
    <col min="10" max="10" width="21.42578125" style="30" customWidth="1"/>
    <col min="11" max="11" width="5.42578125" style="30" customWidth="1"/>
    <col min="12" max="12" width="25" style="30" customWidth="1"/>
    <col min="13" max="13" width="5.42578125" style="30" customWidth="1"/>
    <col min="14" max="16384" width="12.5703125" style="30"/>
  </cols>
  <sheetData>
    <row r="1" spans="1:27" ht="15">
      <c r="A1" s="4"/>
      <c r="B1" s="4"/>
      <c r="C1" s="4"/>
      <c r="D1" s="62" t="s">
        <v>31</v>
      </c>
      <c r="E1" s="63"/>
      <c r="F1" s="63"/>
      <c r="G1" s="63"/>
      <c r="H1" s="63"/>
      <c r="I1" s="63"/>
      <c r="J1" s="63"/>
      <c r="K1" s="63"/>
      <c r="L1" s="63"/>
      <c r="M1" s="63"/>
      <c r="N1" s="6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">
      <c r="A2" s="4"/>
      <c r="B2" s="4"/>
      <c r="C2" s="4"/>
      <c r="D2" s="65"/>
      <c r="E2" s="66"/>
      <c r="F2" s="66"/>
      <c r="G2" s="66"/>
      <c r="H2" s="66"/>
      <c r="I2" s="66"/>
      <c r="J2" s="66"/>
      <c r="K2" s="66"/>
      <c r="L2" s="66"/>
      <c r="M2" s="66"/>
      <c r="N2" s="67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15">
      <c r="A3" s="4"/>
      <c r="B3" s="4"/>
      <c r="C3" s="4"/>
      <c r="D3" s="68"/>
      <c r="E3" s="69"/>
      <c r="F3" s="69"/>
      <c r="G3" s="69"/>
      <c r="H3" s="69"/>
      <c r="I3" s="69"/>
      <c r="J3" s="69"/>
      <c r="K3" s="69"/>
      <c r="L3" s="69"/>
      <c r="M3" s="69"/>
      <c r="N3" s="70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6.75" customHeight="1">
      <c r="A4" s="4"/>
      <c r="B4" s="4"/>
      <c r="C4" s="4"/>
      <c r="D4" s="4"/>
      <c r="E4" s="4"/>
      <c r="F4" s="4"/>
      <c r="G4" s="71"/>
      <c r="H4" s="63"/>
      <c r="I4" s="63"/>
      <c r="J4" s="63"/>
      <c r="K4" s="6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2.75" customHeight="1">
      <c r="A5" s="4"/>
      <c r="B5" s="4"/>
      <c r="C5" s="5"/>
      <c r="D5" s="5"/>
      <c r="E5" s="5"/>
      <c r="F5" s="5"/>
      <c r="G5" s="68"/>
      <c r="H5" s="69"/>
      <c r="I5" s="69"/>
      <c r="J5" s="69"/>
      <c r="K5" s="70"/>
      <c r="L5" s="5"/>
      <c r="M5" s="5"/>
      <c r="N5" s="5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5">
      <c r="A6" s="4"/>
      <c r="B6" s="4"/>
      <c r="C6" s="6"/>
      <c r="D6" s="72"/>
      <c r="E6" s="69"/>
      <c r="F6" s="70"/>
      <c r="G6" s="6"/>
      <c r="H6" s="6"/>
      <c r="I6" s="6"/>
      <c r="J6" s="6"/>
      <c r="K6" s="6"/>
      <c r="L6" s="6"/>
      <c r="M6" s="6"/>
      <c r="N6" s="6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ht="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ht="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ht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ht="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ht="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ht="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ht="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ht="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ht="16.5">
      <c r="A21" s="8"/>
      <c r="B21" s="8"/>
      <c r="C21" s="8"/>
      <c r="D21" s="9"/>
      <c r="E21" s="8"/>
      <c r="F21" s="8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ht="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ht="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ht="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ht="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ht="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ht="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ht="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ht="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ht="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ht="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ht="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ht="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ht="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ht="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ht="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ht="1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ht="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ht="1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ht="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ht="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ht="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ht="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ht="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ht="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ht="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ht="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ht="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ht="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ht="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ht="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ht="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ht="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ht="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ht="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27" ht="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27" ht="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27" ht="1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27" ht="1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27" ht="1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27" ht="1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1:27" ht="1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1:27" ht="1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spans="1:27" ht="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1:27" ht="1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spans="1:27" ht="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spans="1:27" ht="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1:27" ht="1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spans="1:27" ht="1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spans="1:27" ht="1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spans="1:27" ht="1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spans="1:27" ht="1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1:27" ht="1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1:27" ht="1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1:27" ht="1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1:27" ht="1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1:27" ht="1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1:27" ht="1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1:27" ht="1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1:27" ht="1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1:27" ht="1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1:27" ht="1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spans="1:27" ht="1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spans="1:27" ht="1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1:27" ht="1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1:27" ht="1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spans="1:27" ht="1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spans="1:27" ht="1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1:27" ht="1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1:27" ht="1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spans="1:27" ht="1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spans="1:27" ht="1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spans="1:27" ht="1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spans="1:27" ht="1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spans="1:27" ht="1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spans="1:27" ht="1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spans="1:27" ht="1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spans="1:27" ht="1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spans="1:27" ht="1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spans="1:27" ht="1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spans="1:27" ht="1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spans="1:27" ht="1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spans="1:27" ht="1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spans="1:27" ht="1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spans="1:27" ht="1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spans="1:27" ht="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spans="1:27" ht="1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spans="1:27" ht="1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spans="1:27" ht="1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spans="1:27" ht="1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spans="1:27" ht="1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spans="1:27" ht="1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spans="1:27" ht="1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spans="1:27" ht="1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spans="1:27" ht="1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spans="1:27" ht="1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spans="1:27" ht="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spans="1:27" ht="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spans="1:27" ht="1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spans="1:27" ht="1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spans="1:27" ht="1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spans="1:27" ht="1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spans="1:27" ht="1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spans="1:27" ht="1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spans="1:27" ht="1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spans="1:27" ht="1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spans="1:27" ht="1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spans="1:27" ht="1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spans="1:27" ht="1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1:27" ht="1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spans="1:27" ht="1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spans="1:27" ht="1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spans="1:27" ht="1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spans="1:27" ht="1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spans="1:27" ht="1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spans="1:27" ht="1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spans="1:27" ht="1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spans="1:27" ht="1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spans="1:27" ht="1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spans="1:27" ht="1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spans="1:27" ht="1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spans="1:27" ht="1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spans="1:27" ht="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spans="1:27" ht="1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spans="1:27" ht="1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1:27" ht="1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spans="1:27" ht="1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spans="1:27" ht="1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spans="1:27" ht="1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spans="1:27" ht="1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spans="1:27" ht="1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spans="1:27" ht="1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spans="1:27" ht="1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1:27" ht="1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spans="1:27" ht="1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spans="1:27" ht="1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spans="1:27" ht="1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spans="1:27" ht="1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spans="1:27" ht="1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spans="1:27" ht="1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spans="1:27" ht="1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spans="1:27" ht="1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spans="1:27" ht="1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spans="1:27" ht="1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spans="1:27" ht="1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spans="1:27" ht="1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spans="1:27" ht="1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spans="1:27" ht="1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spans="1:27" ht="1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spans="1:27" ht="1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spans="1:27" ht="1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spans="1:27" ht="1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spans="1:27" ht="1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spans="1:27" ht="1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spans="1:27" ht="1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spans="1:27" ht="1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spans="1:27" ht="1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spans="1:27" ht="1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spans="1:27" ht="1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1:27" ht="1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1:27" ht="1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1:27" ht="1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1:27" ht="1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:27" ht="1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7" ht="1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7" ht="1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ht="1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:27" ht="1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ht="1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ht="1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ht="1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ht="1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1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1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1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1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1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1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1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1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1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1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1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1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ht="1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ht="1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ht="1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ht="1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ht="1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ht="1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ht="1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ht="1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ht="1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ht="1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ht="1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ht="1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ht="1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ht="1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ht="1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ht="1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ht="1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ht="1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ht="1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ht="1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ht="1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ht="1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ht="1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ht="1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ht="1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ht="1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ht="1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ht="1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ht="1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ht="1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ht="1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ht="1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ht="1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ht="1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ht="1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ht="1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ht="1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ht="1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ht="1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ht="1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ht="1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ht="1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ht="1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1:27" ht="1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1:27" ht="1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1:27" ht="1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1:27" ht="1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:27" ht="1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1:27" ht="1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1:27" ht="1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1:27" ht="1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ht="1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1:27" ht="1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1:27" ht="1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1:27" ht="1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1:27" ht="1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1:27" ht="1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ht="1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1:27" ht="1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1:27" ht="1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1:27" ht="1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1:27" ht="1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1:27" ht="1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ht="1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ht="1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1:27" ht="1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1:27" ht="1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1:27" ht="1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1:27" ht="1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1:27" ht="1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ht="1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1:27" ht="1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ht="1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ht="1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ht="1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ht="1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ht="1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ht="1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ht="1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ht="1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ht="1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ht="1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ht="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ht="1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ht="1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ht="1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ht="1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ht="1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ht="1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ht="1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ht="1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ht="1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ht="1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ht="1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ht="1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ht="1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ht="1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ht="1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ht="1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ht="1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ht="1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ht="1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ht="1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ht="1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1:27" ht="1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1:27" ht="1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1:27" ht="1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1:27" ht="1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1:27" ht="1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1:27" ht="1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1:27" ht="1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1:27" ht="1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1:27" ht="1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1:27" ht="1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1:27" ht="1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1:27" ht="1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1:27" ht="1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1:27" ht="1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1:27" ht="1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1:27" ht="1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1:27" ht="1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1:27" ht="1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1:27" ht="1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1:27" ht="1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1:27" ht="1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1:27" ht="1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1:27" ht="1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1:27" ht="1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1:27" ht="1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1:27" ht="1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1:27" ht="1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1:27" ht="1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1:27" ht="1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1:27" ht="1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1:27" ht="1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1:27" ht="1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1:27" ht="1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1:27" ht="1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1:27" ht="1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1:27" ht="1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1:27" ht="1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1:27" ht="1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1:27" ht="1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1:27" ht="1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1:27" ht="1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1:27" ht="1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1:27" ht="1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1:27" ht="1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1:27" ht="1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1:27" ht="1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1:27" ht="1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1:27" ht="1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1:27" ht="1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1:27" ht="1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1:27" ht="1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1:27" ht="1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1:27" ht="1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1:27" ht="1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1:27" ht="1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1:27" ht="1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1:27" ht="1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1:27" ht="1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1:27" ht="1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1:27" ht="1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1:27" ht="1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1:27" ht="1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1:27" ht="1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1:27" ht="1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1:27" ht="1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1:27" ht="1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1:27" ht="1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1:27" ht="1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1:27" ht="1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1:27" ht="1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1:27" ht="1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1:27" ht="1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1:27" ht="1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1:27" ht="1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1:27" ht="1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1:27" ht="1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1:27" ht="1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1:27" ht="1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1:27" ht="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1:27" ht="1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1:27" ht="1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1:27" ht="1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1:27" ht="1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1:27" ht="1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1:27" ht="1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1:27" ht="1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1:27" ht="1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1:27" ht="1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1:27" ht="1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1:27" ht="1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1:27" ht="1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1:27" ht="1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1:27" ht="1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1:27" ht="1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1:27" ht="1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1:27" ht="1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1:27" ht="1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1:27" ht="1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1:27" ht="1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1:27" ht="1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1:27" ht="1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1:27" ht="1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1:27" ht="1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1:27" ht="1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1:27" ht="1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1:27" ht="1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1:27" ht="1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1:27" ht="1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1:27" ht="1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1:27" ht="1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1:27" ht="1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spans="1:27" ht="1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spans="1:27" ht="1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1:27" ht="1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spans="1:27" ht="1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spans="1:27" ht="1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spans="1:27" ht="1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spans="1:27" ht="1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spans="1:27" ht="1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1:27" ht="1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spans="1:27" ht="1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1:27" ht="1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1:27" ht="1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spans="1:27" ht="1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spans="1:27" ht="1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spans="1:27" ht="1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spans="1:27" ht="1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spans="1:27" ht="1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spans="1:27" ht="1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spans="1:27" ht="1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spans="1:27" ht="1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spans="1:27" ht="1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spans="1:27" ht="1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spans="1:27" ht="1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spans="1:27" ht="1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spans="1:27" ht="1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spans="1:27" ht="1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spans="1:27" ht="1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spans="1:27" ht="1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spans="1:27" ht="1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spans="1:27" ht="1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spans="1:27" ht="1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spans="1:27" ht="1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spans="1:27" ht="1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spans="1:27" ht="1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spans="1:27" ht="1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spans="1:27" ht="1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spans="1:27" ht="1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spans="1:27" ht="1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spans="1:27" ht="1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spans="1:27" ht="1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spans="1:27" ht="1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spans="1:27" ht="1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spans="1:27" ht="1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spans="1:27" ht="1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spans="1:27" ht="1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spans="1:27" ht="1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spans="1:27" ht="1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spans="1:27" ht="1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spans="1:27" ht="1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spans="1:27" ht="1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spans="1:27" ht="1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spans="1:27" ht="1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spans="1:27" ht="1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spans="1:27" ht="1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spans="1:27" ht="1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spans="1:27" ht="1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spans="1:27" ht="1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spans="1:27" ht="1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spans="1:27" ht="1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spans="1:27" ht="1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spans="1:27" ht="1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spans="1:27" ht="1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spans="1:27" ht="1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spans="1:27" ht="1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spans="1:27" ht="1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spans="1:27" ht="1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spans="1:27" ht="1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spans="1:27" ht="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spans="1:27" ht="1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spans="1:27" ht="1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spans="1:27" ht="1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spans="1:27" ht="1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spans="1:27" ht="1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spans="1:27" ht="1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spans="1:27" ht="1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spans="1:27" ht="1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spans="1:27" ht="1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spans="1:27" ht="1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spans="1:27" ht="1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spans="1:27" ht="1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spans="1:27" ht="1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spans="1:27" ht="1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spans="1:27" ht="1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spans="1:27" ht="1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spans="1:27" ht="1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spans="1:27" ht="1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spans="1:27" ht="1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spans="1:27" ht="1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spans="1:27" ht="1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spans="1:27" ht="1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spans="1:27" ht="1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spans="1:27" ht="1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spans="1:27" ht="1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spans="1:27" ht="1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spans="1:27" ht="1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spans="1:27" ht="1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spans="1:27" ht="1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spans="1:27" ht="1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spans="1:27" ht="1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spans="1:27" ht="1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spans="1:27" ht="1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spans="1:27" ht="1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spans="1:27" ht="1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spans="1:27" ht="1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spans="1:27" ht="1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spans="1:27" ht="1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spans="1:27" ht="1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spans="1:27" ht="1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spans="1:27" ht="1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spans="1:27" ht="1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spans="1:27" ht="1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spans="1:27" ht="1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spans="1:27" ht="1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spans="1:27" ht="1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spans="1:27" ht="1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spans="1:27" ht="1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spans="1:27" ht="1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spans="1:27" ht="1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spans="1:27" ht="1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spans="1:27" ht="1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spans="1:27" ht="1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spans="1:27" ht="1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spans="1:27" ht="1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spans="1:27" ht="1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spans="1:27" ht="1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spans="1:27" ht="1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spans="1:27" ht="1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spans="1:27" ht="1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spans="1:27" ht="1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spans="1:27" ht="1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spans="1:27" ht="1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spans="1:27" ht="1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spans="1:27" ht="1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spans="1:27" ht="1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spans="1:27" ht="1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spans="1:27" ht="1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spans="1:27" ht="1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spans="1:27" ht="1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spans="1:27" ht="1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spans="1:27" ht="1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spans="1:27" ht="1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spans="1:27" ht="1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spans="1:27" ht="1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spans="1:27" ht="1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spans="1:27" ht="1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spans="1:27" ht="1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spans="1:27" ht="1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spans="1:27" ht="1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spans="1:27" ht="1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spans="1:27" ht="1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spans="1:27" ht="1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spans="1:27" ht="1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spans="1:27" ht="1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spans="1:27" ht="1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spans="1:27" ht="1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spans="1:27" ht="1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spans="1:27" ht="1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spans="1:27" ht="1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spans="1:27" ht="1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spans="1:27" ht="1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spans="1:27" ht="1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spans="1:27" ht="1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spans="1:27" ht="1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spans="1:27" ht="1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spans="1:27" ht="1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spans="1:27" ht="1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spans="1:27" ht="1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spans="1:27" ht="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spans="1:27" ht="1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spans="1:27" ht="1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spans="1:27" ht="1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spans="1:27" ht="1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spans="1:27" ht="1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spans="1:27" ht="1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spans="1:27" ht="1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spans="1:27" ht="1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spans="1:27" ht="1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spans="1:27" ht="1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spans="1:27" ht="1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spans="1:27" ht="1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spans="1:27" ht="1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spans="1:27" ht="1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spans="1:27" ht="1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spans="1:27" ht="1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spans="1:27" ht="1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spans="1:27" ht="1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spans="1:27" ht="1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spans="1:27" ht="1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spans="1:27" ht="1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spans="1:27" ht="1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spans="1:27" ht="1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spans="1:27" ht="1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spans="1:27" ht="1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spans="1:27" ht="1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spans="1:27" ht="1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spans="1:27" ht="1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spans="1:27" ht="1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spans="1:27" ht="1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spans="1:27" ht="1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spans="1:27" ht="1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ht="1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spans="1:27" ht="1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spans="1:27" ht="1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spans="1:27" ht="1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spans="1:27" ht="1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spans="1:27" ht="1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spans="1:27" ht="1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spans="1:27" ht="1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spans="1:27" ht="1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spans="1:27" ht="1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spans="1:27" ht="1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spans="1:27" ht="1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spans="1:27" ht="1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spans="1:27" ht="1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spans="1:27" ht="1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spans="1:27" ht="1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spans="1:27" ht="1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spans="1:27" ht="1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spans="1:27" ht="1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spans="1:27" ht="1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spans="1:27" ht="1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spans="1:27" ht="1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spans="1:27" ht="1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spans="1:27" ht="1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spans="1:27" ht="1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spans="1:27" ht="1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spans="1:27" ht="1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spans="1:27" ht="1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spans="1:27" ht="1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spans="1:27" ht="1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spans="1:27" ht="1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spans="1:27" ht="1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spans="1:27" ht="1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spans="1:27" ht="1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spans="1:27" ht="1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spans="1:27" ht="1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spans="1:27" ht="1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spans="1:27" ht="1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spans="1:27" ht="1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spans="1:27" ht="1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spans="1:27" ht="1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spans="1:27" ht="1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spans="1:27" ht="1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spans="1:27" ht="1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spans="1:27" ht="1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spans="1:27" ht="1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spans="1:27" ht="1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spans="1:27" ht="1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spans="1:27" ht="1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spans="1:27" ht="1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spans="1:27" ht="1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spans="1:27" ht="1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spans="1:27" ht="1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spans="1:27" ht="1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spans="1:27" ht="1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spans="1:27" ht="1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spans="1:27" ht="1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spans="1:27" ht="1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spans="1:27" ht="1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spans="1:27" ht="1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spans="1:27" ht="1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spans="1:27" ht="1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spans="1:27" ht="1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spans="1:27" ht="1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spans="1:27" ht="1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spans="1:27" ht="1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spans="1:27" ht="1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spans="1:27" ht="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spans="1:27" ht="1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spans="1:27" ht="1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spans="1:27" ht="1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spans="1:27" ht="1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spans="1:27" ht="1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spans="1:27" ht="1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spans="1:27" ht="1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spans="1:27" ht="1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spans="1:27" ht="1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spans="1:27" ht="1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spans="1:27" ht="1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spans="1:27" ht="1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spans="1:27" ht="1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spans="1:27" ht="1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spans="1:27" ht="1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spans="1:27" ht="1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spans="1:27" ht="1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spans="1:27" ht="1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spans="1:27" ht="1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spans="1:27" ht="1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spans="1:27" ht="1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spans="1:27" ht="1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spans="1:27" ht="1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spans="1:27" ht="1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spans="1:27" ht="1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spans="1:27" ht="1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spans="1:27" ht="1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spans="1:27" ht="1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spans="1:27" ht="1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spans="1:27" ht="1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spans="1:27" ht="1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spans="1:27" ht="1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spans="1:27" ht="1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spans="1:27" ht="1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spans="1:27" ht="1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spans="1:27" ht="1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spans="1:27" ht="1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spans="1:27" ht="1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spans="1:27" ht="1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spans="1:27" ht="1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spans="1:27" ht="1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spans="1:27" ht="1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spans="1:27" ht="1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spans="1:27" ht="1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spans="1:27" ht="1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spans="1:27" ht="1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spans="1:27" ht="1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spans="1:27" ht="1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spans="1:27" ht="1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spans="1:27" ht="1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spans="1:27" ht="1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spans="1:27" ht="1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spans="1:27" ht="1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spans="1:27" ht="1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spans="1:27" ht="1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spans="1:27" ht="1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spans="1:27" ht="1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spans="1:27" ht="1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spans="1:27" ht="1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spans="1:27" ht="1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spans="1:27" ht="1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spans="1:27" ht="1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spans="1:27" ht="1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spans="1:27" ht="1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spans="1:27" ht="1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spans="1:27" ht="1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spans="1:27" ht="1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spans="1:27" ht="1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spans="1:27" ht="1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spans="1:27" ht="1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spans="1:27" ht="1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spans="1:27" ht="1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spans="1:27" ht="1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spans="1:27" ht="1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spans="1:27" ht="1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spans="1:27" ht="1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spans="1:27" ht="1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spans="1:27" ht="1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spans="1:27" ht="1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spans="1:27" ht="1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spans="1:27" ht="1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spans="1:27" ht="1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spans="1:27" ht="1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spans="1:27" ht="1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spans="1:27" ht="1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spans="1:27" ht="1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spans="1:27" ht="1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spans="1:27" ht="1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spans="1:27" ht="1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spans="1:27" ht="1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spans="1:27" ht="1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spans="1:27" ht="1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spans="1:27" ht="1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spans="1:27" ht="1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spans="1:27" ht="1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spans="1:27" ht="1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spans="1:27" ht="1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spans="1:27" ht="1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spans="1:27" ht="1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spans="1:27" ht="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spans="1:27" ht="1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spans="1:27" ht="1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spans="1:27" ht="1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spans="1:27" ht="1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spans="1:27" ht="1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spans="1:27" ht="1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spans="1:27" ht="1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spans="1:27" ht="1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spans="1:27" ht="1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spans="1:27" ht="1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spans="1:27" ht="1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spans="1:27" ht="1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spans="1:27" ht="1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spans="1:27" ht="1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spans="1:27" ht="1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spans="1:27" ht="1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spans="1:27" ht="1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spans="1:27" ht="1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spans="1:27" ht="1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spans="1:27" ht="1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spans="1:27" ht="1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spans="1:27" ht="1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spans="1:27" ht="1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spans="1:27" ht="1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spans="1:27" ht="1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spans="1:27" ht="1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spans="1:27" ht="1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spans="1:27" ht="1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spans="1:27" ht="1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spans="1:27" ht="1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spans="1:27" ht="1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spans="1:27" ht="1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spans="1:27" ht="1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spans="1:27" ht="1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spans="1:27" ht="1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spans="1:27" ht="1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spans="1:27" ht="1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spans="1:27" ht="1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spans="1:27" ht="1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spans="1:27" ht="1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spans="1:27" ht="1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spans="1:27" ht="1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spans="1:27" ht="1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spans="1:27" ht="1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spans="1:27" ht="1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spans="1:27" ht="1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spans="1:27" ht="1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spans="1:27" ht="1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spans="1:27" ht="1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spans="1:27" ht="1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spans="1:27" ht="1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spans="1:27" ht="1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spans="1:27" ht="1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spans="1:27" ht="1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spans="1:27" ht="1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spans="1:27" ht="1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spans="1:27" ht="1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spans="1:27" ht="1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spans="1:27" ht="1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spans="1:27" ht="1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spans="1:27" ht="1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spans="1:27" ht="1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spans="1:27" ht="1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spans="1:27" ht="1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spans="1:27" ht="1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spans="1:27" ht="1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spans="1:27" ht="1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spans="1:27" ht="1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spans="1:27" ht="1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spans="1:27" ht="1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spans="1:27" ht="1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spans="1:27" ht="1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spans="1:27" ht="1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spans="1:27" ht="1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spans="1:27" ht="1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spans="1:27" ht="1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spans="1:27" ht="1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spans="1:27" ht="1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spans="1:27" ht="1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spans="1:27" ht="1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spans="1:27" ht="1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spans="1:27" ht="1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spans="1:27" ht="1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spans="1:27" ht="1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spans="1:27" ht="1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spans="1:27" ht="1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spans="1:27" ht="1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spans="1:27" ht="1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spans="1:27" ht="1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spans="1:27" ht="1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spans="1:27" ht="1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spans="1:27" ht="1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spans="1:27" ht="1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spans="1:27" ht="1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spans="1:27" ht="1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spans="1:27" ht="1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spans="1:27" ht="1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spans="1:27" ht="1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spans="1:27" ht="1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spans="1:27" ht="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spans="1:27" ht="1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spans="1:27" ht="1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spans="1:27" ht="1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spans="1:27" ht="1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spans="1:27" ht="1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spans="1:27" ht="1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spans="1:27" ht="1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spans="1:27" ht="1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spans="1:27" ht="1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spans="1:27" ht="1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spans="1:27" ht="1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spans="1:27" ht="1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spans="1:27" ht="1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spans="1:27" ht="1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spans="1:27" ht="1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spans="1:27" ht="1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spans="1:27" ht="1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spans="1:27" ht="1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spans="1:27" ht="1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spans="1:27" ht="1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spans="1:27" ht="1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spans="1:27" ht="1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spans="1:27" ht="1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spans="1:27" ht="1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spans="1:27" ht="1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spans="1:27" ht="1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spans="1:27" ht="1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spans="1:27" ht="1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spans="1:27" ht="1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spans="1:27" ht="1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spans="1:27" ht="1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spans="1:27" ht="1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spans="1:27" ht="1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spans="1:27" ht="1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spans="1:27" ht="1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spans="1:27" ht="1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spans="1:27" ht="1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spans="1:27" ht="1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spans="1:27" ht="1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spans="1:27" ht="1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spans="1:27" ht="1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spans="1:27" ht="1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spans="1:27" ht="1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spans="1:27" ht="1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spans="1:27" ht="1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spans="1:27" ht="1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spans="1:27" ht="1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spans="1:27" ht="1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spans="1:27" ht="1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spans="1:27" ht="1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spans="1:27" ht="1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 spans="1:27" ht="1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 spans="1:27" ht="1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 spans="1:27" ht="1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 spans="1:27" ht="1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 spans="1:27" ht="1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 spans="1:27" ht="1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 spans="1:27" ht="1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 spans="1:27" ht="1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 spans="1:27" ht="1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 spans="1:27" ht="1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 spans="1:27" ht="1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 spans="1:27" ht="1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 spans="1:27" ht="1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 spans="1:27" ht="1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 spans="1:27" ht="1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 spans="1:27" ht="1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</sheetData>
  <mergeCells count="3">
    <mergeCell ref="D1:N3"/>
    <mergeCell ref="G4:K5"/>
    <mergeCell ref="D6:F6"/>
  </mergeCells>
  <pageMargins left="0.7" right="0.7" top="0.75" bottom="0.75" header="0.3" footer="0.3"/>
  <pageSetup paperSize="66" orientation="landscape" verticalDpi="0" r:id="rId1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6"/>
  <sheetViews>
    <sheetView tabSelected="1" topLeftCell="G1" workbookViewId="0">
      <pane ySplit="1" topLeftCell="A2" activePane="bottomLeft" state="frozen"/>
      <selection pane="bottomLeft" activeCell="T7" sqref="T7"/>
    </sheetView>
  </sheetViews>
  <sheetFormatPr baseColWidth="10" defaultRowHeight="15"/>
  <cols>
    <col min="1" max="1" width="9.28515625" style="52" customWidth="1"/>
    <col min="2" max="2" width="9.85546875" style="52" customWidth="1"/>
    <col min="3" max="3" width="13.140625" style="52" customWidth="1"/>
    <col min="4" max="4" width="14.140625" style="52" customWidth="1"/>
    <col min="5" max="5" width="9.140625" style="52" customWidth="1"/>
    <col min="6" max="6" width="13" style="52" customWidth="1"/>
    <col min="7" max="7" width="13.28515625" style="52" customWidth="1"/>
    <col min="8" max="8" width="14.140625" style="52" customWidth="1"/>
    <col min="9" max="9" width="10.42578125" style="52" customWidth="1"/>
    <col min="10" max="10" width="10.5703125" style="52" customWidth="1"/>
    <col min="11" max="11" width="11.42578125" style="52" customWidth="1"/>
    <col min="12" max="12" width="8.7109375" customWidth="1"/>
    <col min="13" max="13" width="16.28515625" style="59" customWidth="1"/>
    <col min="14" max="14" width="9.85546875" customWidth="1"/>
    <col min="15" max="15" width="15.42578125" customWidth="1"/>
    <col min="17" max="17" width="7.85546875" customWidth="1"/>
    <col min="18" max="18" width="11.42578125" style="14" customWidth="1"/>
    <col min="19" max="29" width="11.42578125" style="14"/>
  </cols>
  <sheetData>
    <row r="1" spans="1:17" s="14" customFormat="1" ht="60.75" thickBot="1">
      <c r="A1" s="33" t="s">
        <v>41</v>
      </c>
      <c r="B1" s="34" t="s">
        <v>47</v>
      </c>
      <c r="C1" s="35" t="s">
        <v>26</v>
      </c>
      <c r="D1" s="35" t="s">
        <v>68</v>
      </c>
      <c r="E1" s="35" t="s">
        <v>64</v>
      </c>
      <c r="F1" s="35" t="s">
        <v>65</v>
      </c>
      <c r="G1" s="35" t="s">
        <v>27</v>
      </c>
      <c r="H1" s="35" t="s">
        <v>28</v>
      </c>
      <c r="I1" s="35" t="s">
        <v>29</v>
      </c>
      <c r="J1" s="35" t="s">
        <v>30</v>
      </c>
      <c r="K1" s="35" t="s">
        <v>60</v>
      </c>
      <c r="L1" s="21" t="s">
        <v>35</v>
      </c>
      <c r="M1" s="57" t="s">
        <v>33</v>
      </c>
      <c r="N1" s="21" t="s">
        <v>34</v>
      </c>
      <c r="O1" s="21" t="s">
        <v>36</v>
      </c>
      <c r="P1" s="22" t="s">
        <v>69</v>
      </c>
      <c r="Q1" s="23" t="s">
        <v>57</v>
      </c>
    </row>
    <row r="2" spans="1:17">
      <c r="A2" s="36" t="s">
        <v>42</v>
      </c>
      <c r="B2" s="36" t="s">
        <v>48</v>
      </c>
      <c r="C2" s="37" t="s">
        <v>15</v>
      </c>
      <c r="D2" s="38">
        <v>135</v>
      </c>
      <c r="E2" s="38">
        <v>1</v>
      </c>
      <c r="F2" s="38">
        <v>0</v>
      </c>
      <c r="G2" s="38">
        <v>2</v>
      </c>
      <c r="H2" s="38">
        <v>13</v>
      </c>
      <c r="I2" s="38">
        <v>216</v>
      </c>
      <c r="J2" s="38">
        <v>24</v>
      </c>
      <c r="K2" s="38"/>
      <c r="L2" s="17">
        <f t="shared" ref="L2:L44" si="0">J2/D2</f>
        <v>0.17777777777777778</v>
      </c>
      <c r="M2" s="15">
        <f t="shared" ref="M2:M44" si="1">G2/D2</f>
        <v>1.4814814814814815E-2</v>
      </c>
      <c r="N2" s="60">
        <f t="shared" ref="N2:N44" si="2">I2/D2</f>
        <v>1.6</v>
      </c>
      <c r="O2" s="15">
        <f t="shared" ref="O2:O44" si="3">(G2-H2)/D2</f>
        <v>-8.1481481481481488E-2</v>
      </c>
      <c r="P2" s="18">
        <f>((E2*Variables!$E$3)+('Vos Données'!F2*Variables!$E$4))</f>
        <v>35</v>
      </c>
      <c r="Q2" s="19">
        <f t="shared" ref="Q2:Q44" si="4">(D2-J2)-P2</f>
        <v>76</v>
      </c>
    </row>
    <row r="3" spans="1:17">
      <c r="A3" s="39" t="s">
        <v>42</v>
      </c>
      <c r="B3" s="39" t="s">
        <v>48</v>
      </c>
      <c r="C3" s="40">
        <v>100</v>
      </c>
      <c r="D3" s="41">
        <v>151</v>
      </c>
      <c r="E3" s="41">
        <v>4</v>
      </c>
      <c r="F3" s="41">
        <v>0</v>
      </c>
      <c r="G3" s="41">
        <v>3</v>
      </c>
      <c r="H3" s="41">
        <v>17</v>
      </c>
      <c r="I3" s="41">
        <v>363</v>
      </c>
      <c r="J3" s="41">
        <v>54</v>
      </c>
      <c r="K3" s="41"/>
      <c r="L3" s="17">
        <f t="shared" si="0"/>
        <v>0.35761589403973509</v>
      </c>
      <c r="M3" s="15">
        <f t="shared" si="1"/>
        <v>1.9867549668874173E-2</v>
      </c>
      <c r="N3" s="60">
        <f t="shared" si="2"/>
        <v>2.4039735099337749</v>
      </c>
      <c r="O3" s="15">
        <f t="shared" si="3"/>
        <v>-9.2715231788079472E-2</v>
      </c>
      <c r="P3" s="18">
        <f>(E3*Variables!$E$3)+('Vos Données'!F3*Variables!$E$4)</f>
        <v>140</v>
      </c>
      <c r="Q3" s="19">
        <f t="shared" si="4"/>
        <v>-43</v>
      </c>
    </row>
    <row r="4" spans="1:17">
      <c r="A4" s="39" t="s">
        <v>42</v>
      </c>
      <c r="B4" s="39" t="s">
        <v>48</v>
      </c>
      <c r="C4" s="42">
        <v>200</v>
      </c>
      <c r="D4" s="43">
        <v>61</v>
      </c>
      <c r="E4" s="43">
        <v>2</v>
      </c>
      <c r="F4" s="43">
        <v>0</v>
      </c>
      <c r="G4" s="43">
        <v>7</v>
      </c>
      <c r="H4" s="43">
        <v>3</v>
      </c>
      <c r="I4" s="43">
        <v>78</v>
      </c>
      <c r="J4" s="43">
        <v>14</v>
      </c>
      <c r="K4" s="43"/>
      <c r="L4" s="17">
        <f t="shared" si="0"/>
        <v>0.22950819672131148</v>
      </c>
      <c r="M4" s="15">
        <f t="shared" si="1"/>
        <v>0.11475409836065574</v>
      </c>
      <c r="N4" s="60">
        <f t="shared" si="2"/>
        <v>1.278688524590164</v>
      </c>
      <c r="O4" s="15">
        <f t="shared" si="3"/>
        <v>6.5573770491803282E-2</v>
      </c>
      <c r="P4" s="18">
        <f>(E4*Variables!$E$3)+('Vos Données'!F4*Variables!$E$4)</f>
        <v>70</v>
      </c>
      <c r="Q4" s="19">
        <f t="shared" si="4"/>
        <v>-23</v>
      </c>
    </row>
    <row r="5" spans="1:17">
      <c r="A5" s="39" t="s">
        <v>42</v>
      </c>
      <c r="B5" s="39" t="s">
        <v>48</v>
      </c>
      <c r="C5" s="40">
        <v>300</v>
      </c>
      <c r="D5" s="41">
        <v>648</v>
      </c>
      <c r="E5" s="41">
        <v>6</v>
      </c>
      <c r="F5" s="41">
        <v>0</v>
      </c>
      <c r="G5" s="41">
        <v>20</v>
      </c>
      <c r="H5" s="41">
        <v>17</v>
      </c>
      <c r="I5" s="41">
        <v>1450</v>
      </c>
      <c r="J5" s="41">
        <v>216</v>
      </c>
      <c r="K5" s="41"/>
      <c r="L5" s="17">
        <f t="shared" si="0"/>
        <v>0.33333333333333331</v>
      </c>
      <c r="M5" s="15">
        <f t="shared" si="1"/>
        <v>3.0864197530864196E-2</v>
      </c>
      <c r="N5" s="60">
        <f t="shared" si="2"/>
        <v>2.2376543209876543</v>
      </c>
      <c r="O5" s="15">
        <f t="shared" si="3"/>
        <v>4.6296296296296294E-3</v>
      </c>
      <c r="P5" s="18">
        <f>(E5*Variables!$E$3)+('Vos Données'!F5*Variables!$E$4)</f>
        <v>210</v>
      </c>
      <c r="Q5" s="19">
        <f t="shared" si="4"/>
        <v>222</v>
      </c>
    </row>
    <row r="6" spans="1:17">
      <c r="A6" s="39" t="s">
        <v>42</v>
      </c>
      <c r="B6" s="39" t="s">
        <v>48</v>
      </c>
      <c r="C6" s="42">
        <v>400</v>
      </c>
      <c r="D6" s="43">
        <v>46</v>
      </c>
      <c r="E6" s="43">
        <v>1</v>
      </c>
      <c r="F6" s="43">
        <v>0</v>
      </c>
      <c r="G6" s="43">
        <v>5</v>
      </c>
      <c r="H6" s="43">
        <v>5</v>
      </c>
      <c r="I6" s="43">
        <v>69</v>
      </c>
      <c r="J6" s="43">
        <v>11</v>
      </c>
      <c r="K6" s="43"/>
      <c r="L6" s="17">
        <f t="shared" si="0"/>
        <v>0.2391304347826087</v>
      </c>
      <c r="M6" s="15">
        <f t="shared" si="1"/>
        <v>0.10869565217391304</v>
      </c>
      <c r="N6" s="60">
        <f t="shared" si="2"/>
        <v>1.5</v>
      </c>
      <c r="O6" s="15">
        <f t="shared" si="3"/>
        <v>0</v>
      </c>
      <c r="P6" s="18">
        <f>(E6*Variables!$E$3)+('Vos Données'!F6*Variables!$E$4)</f>
        <v>35</v>
      </c>
      <c r="Q6" s="19">
        <f t="shared" si="4"/>
        <v>0</v>
      </c>
    </row>
    <row r="7" spans="1:17">
      <c r="A7" s="39" t="s">
        <v>42</v>
      </c>
      <c r="B7" s="39" t="s">
        <v>48</v>
      </c>
      <c r="C7" s="40">
        <v>500</v>
      </c>
      <c r="D7" s="41">
        <v>223</v>
      </c>
      <c r="E7" s="41">
        <v>2</v>
      </c>
      <c r="F7" s="41">
        <v>0</v>
      </c>
      <c r="G7" s="41">
        <v>5</v>
      </c>
      <c r="H7" s="41">
        <v>3</v>
      </c>
      <c r="I7" s="41">
        <v>699</v>
      </c>
      <c r="J7" s="41">
        <v>106</v>
      </c>
      <c r="K7" s="41"/>
      <c r="L7" s="17">
        <f t="shared" si="0"/>
        <v>0.47533632286995514</v>
      </c>
      <c r="M7" s="15">
        <f t="shared" si="1"/>
        <v>2.2421524663677129E-2</v>
      </c>
      <c r="N7" s="60">
        <f t="shared" si="2"/>
        <v>3.1345291479820627</v>
      </c>
      <c r="O7" s="15">
        <f t="shared" si="3"/>
        <v>8.9686098654708519E-3</v>
      </c>
      <c r="P7" s="18">
        <f>(E7*Variables!$E$3)+('Vos Données'!F7*Variables!$E$4)</f>
        <v>70</v>
      </c>
      <c r="Q7" s="19">
        <f t="shared" si="4"/>
        <v>47</v>
      </c>
    </row>
    <row r="8" spans="1:17">
      <c r="A8" s="39" t="s">
        <v>42</v>
      </c>
      <c r="B8" s="39" t="s">
        <v>48</v>
      </c>
      <c r="C8" s="42">
        <v>600</v>
      </c>
      <c r="D8" s="43">
        <v>550</v>
      </c>
      <c r="E8" s="43">
        <v>3</v>
      </c>
      <c r="F8" s="43">
        <v>0</v>
      </c>
      <c r="G8" s="43">
        <v>8</v>
      </c>
      <c r="H8" s="43">
        <v>16</v>
      </c>
      <c r="I8" s="43">
        <v>2516</v>
      </c>
      <c r="J8" s="43">
        <v>314</v>
      </c>
      <c r="K8" s="43"/>
      <c r="L8" s="17">
        <f t="shared" si="0"/>
        <v>0.57090909090909092</v>
      </c>
      <c r="M8" s="15">
        <f t="shared" si="1"/>
        <v>1.4545454545454545E-2</v>
      </c>
      <c r="N8" s="60">
        <f t="shared" si="2"/>
        <v>4.5745454545454542</v>
      </c>
      <c r="O8" s="15">
        <f t="shared" si="3"/>
        <v>-1.4545454545454545E-2</v>
      </c>
      <c r="P8" s="18">
        <f>(E8*Variables!$E$3)+('Vos Données'!F8*Variables!$E$4)</f>
        <v>105</v>
      </c>
      <c r="Q8" s="19">
        <f t="shared" si="4"/>
        <v>131</v>
      </c>
    </row>
    <row r="9" spans="1:17">
      <c r="A9" s="39" t="s">
        <v>42</v>
      </c>
      <c r="B9" s="39" t="s">
        <v>48</v>
      </c>
      <c r="C9" s="40">
        <v>700</v>
      </c>
      <c r="D9" s="41">
        <v>1278</v>
      </c>
      <c r="E9" s="41">
        <v>4</v>
      </c>
      <c r="F9" s="41">
        <v>0</v>
      </c>
      <c r="G9" s="41">
        <v>28</v>
      </c>
      <c r="H9" s="41">
        <v>35</v>
      </c>
      <c r="I9" s="41">
        <v>2568</v>
      </c>
      <c r="J9" s="41">
        <v>365</v>
      </c>
      <c r="K9" s="41"/>
      <c r="L9" s="17">
        <f t="shared" si="0"/>
        <v>0.28560250391236308</v>
      </c>
      <c r="M9" s="15">
        <f t="shared" si="1"/>
        <v>2.1909233176838811E-2</v>
      </c>
      <c r="N9" s="60">
        <f t="shared" si="2"/>
        <v>2.0093896713615025</v>
      </c>
      <c r="O9" s="15">
        <f t="shared" si="3"/>
        <v>-5.4773082942097028E-3</v>
      </c>
      <c r="P9" s="18">
        <f>(E9*Variables!$E$3)+('Vos Données'!F9*Variables!$E$4)</f>
        <v>140</v>
      </c>
      <c r="Q9" s="19">
        <f t="shared" si="4"/>
        <v>773</v>
      </c>
    </row>
    <row r="10" spans="1:17">
      <c r="A10" s="39" t="s">
        <v>42</v>
      </c>
      <c r="B10" s="39" t="s">
        <v>48</v>
      </c>
      <c r="C10" s="42">
        <v>800</v>
      </c>
      <c r="D10" s="43">
        <v>822</v>
      </c>
      <c r="E10" s="43">
        <v>2</v>
      </c>
      <c r="F10" s="43">
        <v>0</v>
      </c>
      <c r="G10" s="43">
        <v>23</v>
      </c>
      <c r="H10" s="43">
        <v>9</v>
      </c>
      <c r="I10" s="43">
        <v>814</v>
      </c>
      <c r="J10" s="43">
        <v>123</v>
      </c>
      <c r="K10" s="43"/>
      <c r="L10" s="17">
        <f t="shared" si="0"/>
        <v>0.14963503649635038</v>
      </c>
      <c r="M10" s="15">
        <f t="shared" si="1"/>
        <v>2.7980535279805353E-2</v>
      </c>
      <c r="N10" s="60">
        <f t="shared" si="2"/>
        <v>0.99026763990267641</v>
      </c>
      <c r="O10" s="15">
        <f t="shared" si="3"/>
        <v>1.7031630170316302E-2</v>
      </c>
      <c r="P10" s="18">
        <f>(E10*Variables!$E$3)+('Vos Données'!F10*Variables!$E$4)</f>
        <v>70</v>
      </c>
      <c r="Q10" s="19">
        <f t="shared" si="4"/>
        <v>629</v>
      </c>
    </row>
    <row r="11" spans="1:17">
      <c r="A11" s="39" t="s">
        <v>42</v>
      </c>
      <c r="B11" s="39" t="s">
        <v>48</v>
      </c>
      <c r="C11" s="40">
        <v>900</v>
      </c>
      <c r="D11" s="41">
        <v>1044</v>
      </c>
      <c r="E11" s="41">
        <v>6</v>
      </c>
      <c r="F11" s="41">
        <v>0</v>
      </c>
      <c r="G11" s="41">
        <v>24</v>
      </c>
      <c r="H11" s="41">
        <v>15</v>
      </c>
      <c r="I11" s="41">
        <v>2101</v>
      </c>
      <c r="J11" s="41">
        <v>277</v>
      </c>
      <c r="K11" s="41"/>
      <c r="L11" s="17">
        <f t="shared" si="0"/>
        <v>0.26532567049808431</v>
      </c>
      <c r="M11" s="15">
        <f t="shared" si="1"/>
        <v>2.2988505747126436E-2</v>
      </c>
      <c r="N11" s="60">
        <f t="shared" si="2"/>
        <v>2.0124521072796937</v>
      </c>
      <c r="O11" s="15">
        <f t="shared" si="3"/>
        <v>8.6206896551724137E-3</v>
      </c>
      <c r="P11" s="18">
        <f>(E11*Variables!$E$3)+('Vos Données'!F11*Variables!$E$4)</f>
        <v>210</v>
      </c>
      <c r="Q11" s="19">
        <f t="shared" si="4"/>
        <v>557</v>
      </c>
    </row>
    <row r="12" spans="1:17">
      <c r="A12" s="39" t="s">
        <v>42</v>
      </c>
      <c r="B12" s="39" t="s">
        <v>48</v>
      </c>
      <c r="C12" s="42" t="s">
        <v>0</v>
      </c>
      <c r="D12" s="43">
        <v>4626</v>
      </c>
      <c r="E12" s="43">
        <v>20</v>
      </c>
      <c r="F12" s="43">
        <v>0</v>
      </c>
      <c r="G12" s="43">
        <v>400</v>
      </c>
      <c r="H12" s="43">
        <v>67</v>
      </c>
      <c r="I12" s="43">
        <v>7632</v>
      </c>
      <c r="J12" s="43">
        <v>2674</v>
      </c>
      <c r="K12" s="43"/>
      <c r="L12" s="17">
        <f t="shared" si="0"/>
        <v>0.57803718115002156</v>
      </c>
      <c r="M12" s="15">
        <f t="shared" si="1"/>
        <v>8.6467790747946388E-2</v>
      </c>
      <c r="N12" s="60">
        <f t="shared" si="2"/>
        <v>1.649805447470817</v>
      </c>
      <c r="O12" s="15">
        <f t="shared" si="3"/>
        <v>7.1984435797665364E-2</v>
      </c>
      <c r="P12" s="18">
        <f>(E12*Variables!$E$3)+('Vos Données'!F12*Variables!$E$4)</f>
        <v>700</v>
      </c>
      <c r="Q12" s="19">
        <f t="shared" si="4"/>
        <v>1252</v>
      </c>
    </row>
    <row r="13" spans="1:17">
      <c r="A13" s="39" t="s">
        <v>42</v>
      </c>
      <c r="B13" s="39" t="s">
        <v>48</v>
      </c>
      <c r="C13" s="40" t="s">
        <v>1</v>
      </c>
      <c r="D13" s="41">
        <v>1065</v>
      </c>
      <c r="E13" s="41">
        <v>10</v>
      </c>
      <c r="F13" s="41">
        <v>0</v>
      </c>
      <c r="G13" s="41">
        <v>145</v>
      </c>
      <c r="H13" s="41">
        <v>32</v>
      </c>
      <c r="I13" s="41">
        <v>2684</v>
      </c>
      <c r="J13" s="41">
        <v>652</v>
      </c>
      <c r="K13" s="41"/>
      <c r="L13" s="17">
        <f t="shared" si="0"/>
        <v>0.61220657276995305</v>
      </c>
      <c r="M13" s="15">
        <f t="shared" si="1"/>
        <v>0.13615023474178403</v>
      </c>
      <c r="N13" s="60">
        <f t="shared" si="2"/>
        <v>2.5201877934272301</v>
      </c>
      <c r="O13" s="15">
        <f t="shared" si="3"/>
        <v>0.10610328638497653</v>
      </c>
      <c r="P13" s="18">
        <f>(E13*Variables!$E$3)+('Vos Données'!F13*Variables!$E$4)</f>
        <v>350</v>
      </c>
      <c r="Q13" s="19">
        <f t="shared" si="4"/>
        <v>63</v>
      </c>
    </row>
    <row r="14" spans="1:17">
      <c r="A14" s="39" t="s">
        <v>42</v>
      </c>
      <c r="B14" s="39" t="s">
        <v>48</v>
      </c>
      <c r="C14" s="42" t="s">
        <v>2</v>
      </c>
      <c r="D14" s="43">
        <v>411</v>
      </c>
      <c r="E14" s="43">
        <v>5</v>
      </c>
      <c r="F14" s="43">
        <v>0</v>
      </c>
      <c r="G14" s="43">
        <v>53</v>
      </c>
      <c r="H14" s="43">
        <v>12</v>
      </c>
      <c r="I14" s="43">
        <v>869</v>
      </c>
      <c r="J14" s="43">
        <v>120</v>
      </c>
      <c r="K14" s="43"/>
      <c r="L14" s="17">
        <f t="shared" si="0"/>
        <v>0.29197080291970801</v>
      </c>
      <c r="M14" s="15">
        <f t="shared" si="1"/>
        <v>0.12895377128953772</v>
      </c>
      <c r="N14" s="60">
        <f t="shared" si="2"/>
        <v>2.1143552311435525</v>
      </c>
      <c r="O14" s="15">
        <f t="shared" si="3"/>
        <v>9.9756690997566913E-2</v>
      </c>
      <c r="P14" s="18">
        <f>(E14*Variables!$E$3)+('Vos Données'!F14*Variables!$E$4)</f>
        <v>175</v>
      </c>
      <c r="Q14" s="19">
        <f t="shared" si="4"/>
        <v>116</v>
      </c>
    </row>
    <row r="15" spans="1:17">
      <c r="A15" s="39" t="s">
        <v>42</v>
      </c>
      <c r="B15" s="39" t="s">
        <v>48</v>
      </c>
      <c r="C15" s="42" t="s">
        <v>17</v>
      </c>
      <c r="D15" s="43">
        <v>1545</v>
      </c>
      <c r="E15" s="43">
        <v>0</v>
      </c>
      <c r="F15" s="43">
        <v>8</v>
      </c>
      <c r="G15" s="43">
        <v>98</v>
      </c>
      <c r="H15" s="43">
        <v>26</v>
      </c>
      <c r="I15" s="43">
        <v>5632</v>
      </c>
      <c r="J15" s="43">
        <v>1003</v>
      </c>
      <c r="K15" s="43"/>
      <c r="L15" s="17">
        <f t="shared" si="0"/>
        <v>0.64919093851132681</v>
      </c>
      <c r="M15" s="15">
        <f t="shared" si="1"/>
        <v>6.3430420711974106E-2</v>
      </c>
      <c r="N15" s="60">
        <f t="shared" si="2"/>
        <v>3.645307443365696</v>
      </c>
      <c r="O15" s="15">
        <f t="shared" si="3"/>
        <v>4.6601941747572817E-2</v>
      </c>
      <c r="P15" s="18">
        <f>(E15*Variables!$E$3)+('Vos Données'!F15*Variables!$E$4)</f>
        <v>240</v>
      </c>
      <c r="Q15" s="19">
        <f t="shared" si="4"/>
        <v>302</v>
      </c>
    </row>
    <row r="16" spans="1:17">
      <c r="A16" s="39" t="s">
        <v>42</v>
      </c>
      <c r="B16" s="39" t="s">
        <v>49</v>
      </c>
      <c r="C16" s="40" t="s">
        <v>18</v>
      </c>
      <c r="D16" s="41">
        <v>1466</v>
      </c>
      <c r="E16" s="41">
        <v>0</v>
      </c>
      <c r="F16" s="41">
        <v>6</v>
      </c>
      <c r="G16" s="41">
        <v>86</v>
      </c>
      <c r="H16" s="41">
        <v>29</v>
      </c>
      <c r="I16" s="41">
        <v>6325</v>
      </c>
      <c r="J16" s="41">
        <v>896</v>
      </c>
      <c r="K16" s="41"/>
      <c r="L16" s="17">
        <f t="shared" si="0"/>
        <v>0.61118690313778989</v>
      </c>
      <c r="M16" s="15">
        <f t="shared" si="1"/>
        <v>5.8663028649386086E-2</v>
      </c>
      <c r="N16" s="60">
        <f t="shared" si="2"/>
        <v>4.3144611186903141</v>
      </c>
      <c r="O16" s="15">
        <f t="shared" si="3"/>
        <v>3.8881309686221006E-2</v>
      </c>
      <c r="P16" s="16">
        <f>(E16*Variables!$F$3)*('Vos Données'!F16*Variables!$F$4)</f>
        <v>0</v>
      </c>
      <c r="Q16" s="19">
        <f t="shared" si="4"/>
        <v>570</v>
      </c>
    </row>
    <row r="17" spans="1:17">
      <c r="A17" s="39" t="s">
        <v>42</v>
      </c>
      <c r="B17" s="39" t="s">
        <v>49</v>
      </c>
      <c r="C17" s="40" t="s">
        <v>3</v>
      </c>
      <c r="D17" s="41">
        <v>2782</v>
      </c>
      <c r="E17" s="41">
        <v>0</v>
      </c>
      <c r="F17" s="41">
        <v>36</v>
      </c>
      <c r="G17" s="41">
        <v>153</v>
      </c>
      <c r="H17" s="41">
        <v>9</v>
      </c>
      <c r="I17" s="41">
        <v>8632</v>
      </c>
      <c r="J17" s="41">
        <v>1964</v>
      </c>
      <c r="K17" s="41"/>
      <c r="L17" s="17">
        <f t="shared" si="0"/>
        <v>0.70596693026599566</v>
      </c>
      <c r="M17" s="15">
        <f t="shared" si="1"/>
        <v>5.4996405463695185E-2</v>
      </c>
      <c r="N17" s="60">
        <f t="shared" si="2"/>
        <v>3.1028037383177569</v>
      </c>
      <c r="O17" s="15">
        <f t="shared" si="3"/>
        <v>5.1761322789360173E-2</v>
      </c>
      <c r="P17" s="16">
        <f>(E17*Variables!$F$3)*('Vos Données'!F17*Variables!$F$4)</f>
        <v>0</v>
      </c>
      <c r="Q17" s="19">
        <f t="shared" si="4"/>
        <v>818</v>
      </c>
    </row>
    <row r="18" spans="1:17">
      <c r="A18" s="39" t="s">
        <v>42</v>
      </c>
      <c r="B18" s="39" t="s">
        <v>49</v>
      </c>
      <c r="C18" s="42" t="s">
        <v>4</v>
      </c>
      <c r="D18" s="43">
        <v>2687</v>
      </c>
      <c r="E18" s="43">
        <v>5</v>
      </c>
      <c r="F18" s="43">
        <v>0</v>
      </c>
      <c r="G18" s="43">
        <v>87</v>
      </c>
      <c r="H18" s="43">
        <v>42</v>
      </c>
      <c r="I18" s="43">
        <v>6539</v>
      </c>
      <c r="J18" s="43">
        <v>968</v>
      </c>
      <c r="K18" s="43"/>
      <c r="L18" s="17">
        <f t="shared" si="0"/>
        <v>0.36025307033866766</v>
      </c>
      <c r="M18" s="15">
        <f t="shared" si="1"/>
        <v>3.2378116858950499E-2</v>
      </c>
      <c r="N18" s="60">
        <f t="shared" si="2"/>
        <v>2.4335690360997395</v>
      </c>
      <c r="O18" s="15">
        <f t="shared" si="3"/>
        <v>1.6747301823595087E-2</v>
      </c>
      <c r="P18" s="16">
        <f>(E18*Variables!$F$3)*('Vos Données'!F18*Variables!$F$4)</f>
        <v>0</v>
      </c>
      <c r="Q18" s="19">
        <f t="shared" si="4"/>
        <v>1719</v>
      </c>
    </row>
    <row r="19" spans="1:17">
      <c r="A19" s="39" t="s">
        <v>42</v>
      </c>
      <c r="B19" s="39" t="s">
        <v>49</v>
      </c>
      <c r="C19" s="42" t="s">
        <v>5</v>
      </c>
      <c r="D19" s="43">
        <v>26</v>
      </c>
      <c r="E19" s="43">
        <v>1</v>
      </c>
      <c r="F19" s="43">
        <v>0</v>
      </c>
      <c r="G19" s="43">
        <v>4</v>
      </c>
      <c r="H19" s="43">
        <v>23</v>
      </c>
      <c r="I19" s="43">
        <v>92</v>
      </c>
      <c r="J19" s="43">
        <v>14</v>
      </c>
      <c r="K19" s="43"/>
      <c r="L19" s="17">
        <f t="shared" si="0"/>
        <v>0.53846153846153844</v>
      </c>
      <c r="M19" s="15">
        <f t="shared" si="1"/>
        <v>0.15384615384615385</v>
      </c>
      <c r="N19" s="60">
        <f t="shared" si="2"/>
        <v>3.5384615384615383</v>
      </c>
      <c r="O19" s="15">
        <f t="shared" si="3"/>
        <v>-0.73076923076923073</v>
      </c>
      <c r="P19" s="16">
        <f>(E19*Variables!$F$3)*('Vos Données'!F19*Variables!$F$4)</f>
        <v>0</v>
      </c>
      <c r="Q19" s="19">
        <f t="shared" si="4"/>
        <v>12</v>
      </c>
    </row>
    <row r="20" spans="1:17">
      <c r="A20" s="39" t="s">
        <v>42</v>
      </c>
      <c r="B20" s="39" t="s">
        <v>49</v>
      </c>
      <c r="C20" s="40" t="s">
        <v>6</v>
      </c>
      <c r="D20" s="41">
        <v>45</v>
      </c>
      <c r="E20" s="41">
        <v>1</v>
      </c>
      <c r="F20" s="41">
        <v>0</v>
      </c>
      <c r="G20" s="41">
        <v>10</v>
      </c>
      <c r="H20" s="41">
        <v>6</v>
      </c>
      <c r="I20" s="41">
        <v>167</v>
      </c>
      <c r="J20" s="41">
        <v>32</v>
      </c>
      <c r="K20" s="41"/>
      <c r="L20" s="17">
        <f t="shared" si="0"/>
        <v>0.71111111111111114</v>
      </c>
      <c r="M20" s="15">
        <f t="shared" si="1"/>
        <v>0.22222222222222221</v>
      </c>
      <c r="N20" s="60">
        <f t="shared" si="2"/>
        <v>3.7111111111111112</v>
      </c>
      <c r="O20" s="15">
        <f t="shared" si="3"/>
        <v>8.8888888888888892E-2</v>
      </c>
      <c r="P20" s="16">
        <f>(E20*Variables!$F$3)*('Vos Données'!F20*Variables!$F$4)</f>
        <v>0</v>
      </c>
      <c r="Q20" s="19">
        <f t="shared" si="4"/>
        <v>13</v>
      </c>
    </row>
    <row r="21" spans="1:17">
      <c r="A21" s="39" t="s">
        <v>42</v>
      </c>
      <c r="B21" s="39" t="s">
        <v>49</v>
      </c>
      <c r="C21" s="42" t="s">
        <v>7</v>
      </c>
      <c r="D21" s="43">
        <v>25</v>
      </c>
      <c r="E21" s="43">
        <v>1</v>
      </c>
      <c r="F21" s="43">
        <v>0</v>
      </c>
      <c r="G21" s="43">
        <v>1</v>
      </c>
      <c r="H21" s="43">
        <v>4</v>
      </c>
      <c r="I21" s="43">
        <v>117</v>
      </c>
      <c r="J21" s="43">
        <v>17</v>
      </c>
      <c r="K21" s="43"/>
      <c r="L21" s="17">
        <f t="shared" si="0"/>
        <v>0.68</v>
      </c>
      <c r="M21" s="15">
        <f t="shared" si="1"/>
        <v>0.04</v>
      </c>
      <c r="N21" s="60">
        <f t="shared" si="2"/>
        <v>4.68</v>
      </c>
      <c r="O21" s="15">
        <f t="shared" si="3"/>
        <v>-0.12</v>
      </c>
      <c r="P21" s="16">
        <f>(E21*Variables!$F$3)*('Vos Données'!F21*Variables!$F$4)</f>
        <v>0</v>
      </c>
      <c r="Q21" s="19">
        <f t="shared" si="4"/>
        <v>8</v>
      </c>
    </row>
    <row r="22" spans="1:17">
      <c r="A22" s="39" t="s">
        <v>42</v>
      </c>
      <c r="B22" s="39" t="s">
        <v>49</v>
      </c>
      <c r="C22" s="40" t="s">
        <v>8</v>
      </c>
      <c r="D22" s="41">
        <v>284</v>
      </c>
      <c r="E22" s="41">
        <v>2</v>
      </c>
      <c r="F22" s="41">
        <v>0</v>
      </c>
      <c r="G22" s="41">
        <v>65</v>
      </c>
      <c r="H22" s="41">
        <v>214</v>
      </c>
      <c r="I22" s="41">
        <v>1158</v>
      </c>
      <c r="J22" s="41">
        <v>184</v>
      </c>
      <c r="K22" s="41"/>
      <c r="L22" s="17">
        <f t="shared" si="0"/>
        <v>0.647887323943662</v>
      </c>
      <c r="M22" s="15">
        <f t="shared" si="1"/>
        <v>0.22887323943661972</v>
      </c>
      <c r="N22" s="60">
        <f t="shared" si="2"/>
        <v>4.077464788732394</v>
      </c>
      <c r="O22" s="15">
        <f t="shared" si="3"/>
        <v>-0.52464788732394363</v>
      </c>
      <c r="P22" s="16">
        <f>(E22*Variables!$F$3)*('Vos Données'!F22*Variables!$F$4)</f>
        <v>0</v>
      </c>
      <c r="Q22" s="19">
        <f t="shared" si="4"/>
        <v>100</v>
      </c>
    </row>
    <row r="23" spans="1:17">
      <c r="A23" s="39" t="s">
        <v>42</v>
      </c>
      <c r="B23" s="39" t="s">
        <v>49</v>
      </c>
      <c r="C23" s="42" t="s">
        <v>9</v>
      </c>
      <c r="D23" s="43">
        <v>31</v>
      </c>
      <c r="E23" s="43">
        <v>1</v>
      </c>
      <c r="F23" s="43">
        <v>0</v>
      </c>
      <c r="G23" s="43">
        <v>6</v>
      </c>
      <c r="H23" s="43">
        <v>7</v>
      </c>
      <c r="I23" s="43">
        <v>119</v>
      </c>
      <c r="J23" s="43">
        <v>24</v>
      </c>
      <c r="K23" s="43"/>
      <c r="L23" s="17">
        <f t="shared" si="0"/>
        <v>0.77419354838709675</v>
      </c>
      <c r="M23" s="15">
        <f t="shared" si="1"/>
        <v>0.19354838709677419</v>
      </c>
      <c r="N23" s="60">
        <f t="shared" si="2"/>
        <v>3.838709677419355</v>
      </c>
      <c r="O23" s="15">
        <f t="shared" si="3"/>
        <v>-3.2258064516129031E-2</v>
      </c>
      <c r="P23" s="16">
        <f>(E23*Variables!$F$3)*('Vos Données'!F23*Variables!$F$4)</f>
        <v>0</v>
      </c>
      <c r="Q23" s="19">
        <f t="shared" si="4"/>
        <v>7</v>
      </c>
    </row>
    <row r="24" spans="1:17">
      <c r="A24" s="39" t="s">
        <v>42</v>
      </c>
      <c r="B24" s="39" t="s">
        <v>49</v>
      </c>
      <c r="C24" s="40" t="s">
        <v>10</v>
      </c>
      <c r="D24" s="41">
        <v>422</v>
      </c>
      <c r="E24" s="41">
        <v>3</v>
      </c>
      <c r="F24" s="41">
        <v>0</v>
      </c>
      <c r="G24" s="41">
        <v>122</v>
      </c>
      <c r="H24" s="41">
        <v>324</v>
      </c>
      <c r="I24" s="41">
        <v>1539</v>
      </c>
      <c r="J24" s="41">
        <v>284</v>
      </c>
      <c r="K24" s="41"/>
      <c r="L24" s="17">
        <f t="shared" si="0"/>
        <v>0.67298578199052128</v>
      </c>
      <c r="M24" s="15">
        <f t="shared" si="1"/>
        <v>0.2890995260663507</v>
      </c>
      <c r="N24" s="60">
        <f t="shared" si="2"/>
        <v>3.6469194312796209</v>
      </c>
      <c r="O24" s="15">
        <f t="shared" si="3"/>
        <v>-0.47867298578199052</v>
      </c>
      <c r="P24" s="16">
        <f>(E24*Variables!$F$3)*('Vos Données'!F24*Variables!$F$4)</f>
        <v>0</v>
      </c>
      <c r="Q24" s="19">
        <f t="shared" si="4"/>
        <v>138</v>
      </c>
    </row>
    <row r="25" spans="1:17">
      <c r="A25" s="39" t="s">
        <v>42</v>
      </c>
      <c r="B25" s="39" t="s">
        <v>49</v>
      </c>
      <c r="C25" s="42" t="s">
        <v>11</v>
      </c>
      <c r="D25" s="43">
        <v>304</v>
      </c>
      <c r="E25" s="43">
        <v>4</v>
      </c>
      <c r="F25" s="43">
        <v>0</v>
      </c>
      <c r="G25" s="43">
        <v>108</v>
      </c>
      <c r="H25" s="43">
        <v>202</v>
      </c>
      <c r="I25" s="43">
        <v>1151</v>
      </c>
      <c r="J25" s="43">
        <v>201</v>
      </c>
      <c r="K25" s="43"/>
      <c r="L25" s="17">
        <f t="shared" si="0"/>
        <v>0.66118421052631582</v>
      </c>
      <c r="M25" s="15">
        <f t="shared" si="1"/>
        <v>0.35526315789473684</v>
      </c>
      <c r="N25" s="60">
        <f t="shared" si="2"/>
        <v>3.7861842105263159</v>
      </c>
      <c r="O25" s="15">
        <f t="shared" si="3"/>
        <v>-0.30921052631578949</v>
      </c>
      <c r="P25" s="16">
        <f>(E25*Variables!$F$3)*('Vos Données'!F25*Variables!$F$4)</f>
        <v>0</v>
      </c>
      <c r="Q25" s="19">
        <f t="shared" si="4"/>
        <v>103</v>
      </c>
    </row>
    <row r="26" spans="1:17">
      <c r="A26" s="39" t="s">
        <v>42</v>
      </c>
      <c r="B26" s="39" t="s">
        <v>49</v>
      </c>
      <c r="C26" s="40" t="s">
        <v>12</v>
      </c>
      <c r="D26" s="41">
        <v>396</v>
      </c>
      <c r="E26" s="41">
        <v>3</v>
      </c>
      <c r="F26" s="41">
        <v>0</v>
      </c>
      <c r="G26" s="41">
        <v>101</v>
      </c>
      <c r="H26" s="41">
        <v>65</v>
      </c>
      <c r="I26" s="41">
        <v>1395</v>
      </c>
      <c r="J26" s="41">
        <v>228</v>
      </c>
      <c r="K26" s="41"/>
      <c r="L26" s="17">
        <f t="shared" si="0"/>
        <v>0.5757575757575758</v>
      </c>
      <c r="M26" s="15">
        <f t="shared" si="1"/>
        <v>0.25505050505050503</v>
      </c>
      <c r="N26" s="60">
        <f t="shared" si="2"/>
        <v>3.5227272727272729</v>
      </c>
      <c r="O26" s="15">
        <f t="shared" si="3"/>
        <v>9.0909090909090912E-2</v>
      </c>
      <c r="P26" s="16">
        <f>(E26*Variables!$F$3)*('Vos Données'!F26*Variables!$F$4)</f>
        <v>0</v>
      </c>
      <c r="Q26" s="19">
        <f t="shared" si="4"/>
        <v>168</v>
      </c>
    </row>
    <row r="27" spans="1:17">
      <c r="A27" s="39" t="s">
        <v>42</v>
      </c>
      <c r="B27" s="39" t="s">
        <v>49</v>
      </c>
      <c r="C27" s="42" t="s">
        <v>13</v>
      </c>
      <c r="D27" s="43">
        <v>181</v>
      </c>
      <c r="E27" s="43">
        <v>2</v>
      </c>
      <c r="F27" s="43">
        <v>0</v>
      </c>
      <c r="G27" s="43">
        <v>19</v>
      </c>
      <c r="H27" s="43">
        <v>126</v>
      </c>
      <c r="I27" s="43">
        <v>378</v>
      </c>
      <c r="J27" s="43">
        <v>76</v>
      </c>
      <c r="K27" s="43"/>
      <c r="L27" s="17">
        <f t="shared" si="0"/>
        <v>0.41988950276243092</v>
      </c>
      <c r="M27" s="15">
        <f t="shared" si="1"/>
        <v>0.10497237569060773</v>
      </c>
      <c r="N27" s="60">
        <f t="shared" si="2"/>
        <v>2.0883977900552488</v>
      </c>
      <c r="O27" s="15">
        <f t="shared" si="3"/>
        <v>-0.59116022099447518</v>
      </c>
      <c r="P27" s="16">
        <f>(E27*Variables!$F$3)*('Vos Données'!F27*Variables!$F$4)</f>
        <v>0</v>
      </c>
      <c r="Q27" s="19">
        <f t="shared" si="4"/>
        <v>105</v>
      </c>
    </row>
    <row r="28" spans="1:17">
      <c r="A28" s="39" t="s">
        <v>42</v>
      </c>
      <c r="B28" s="39" t="s">
        <v>49</v>
      </c>
      <c r="C28" s="40" t="s">
        <v>14</v>
      </c>
      <c r="D28" s="41">
        <v>376</v>
      </c>
      <c r="E28" s="43">
        <v>2</v>
      </c>
      <c r="F28" s="43">
        <v>0</v>
      </c>
      <c r="G28" s="41">
        <v>64</v>
      </c>
      <c r="H28" s="41">
        <v>72</v>
      </c>
      <c r="I28" s="41">
        <v>1257</v>
      </c>
      <c r="J28" s="41">
        <v>246</v>
      </c>
      <c r="K28" s="41"/>
      <c r="L28" s="17">
        <f t="shared" si="0"/>
        <v>0.6542553191489362</v>
      </c>
      <c r="M28" s="15">
        <f t="shared" si="1"/>
        <v>0.1702127659574468</v>
      </c>
      <c r="N28" s="60">
        <f t="shared" si="2"/>
        <v>3.3430851063829787</v>
      </c>
      <c r="O28" s="15">
        <f t="shared" si="3"/>
        <v>-2.1276595744680851E-2</v>
      </c>
      <c r="P28" s="16">
        <f>(E28*Variables!$F$3)*('Vos Données'!F28*Variables!$F$4)</f>
        <v>0</v>
      </c>
      <c r="Q28" s="19">
        <f t="shared" si="4"/>
        <v>130</v>
      </c>
    </row>
    <row r="29" spans="1:17">
      <c r="A29" s="39" t="s">
        <v>43</v>
      </c>
      <c r="B29" s="39" t="s">
        <v>48</v>
      </c>
      <c r="C29" s="44" t="s">
        <v>19</v>
      </c>
      <c r="D29" s="45">
        <v>182</v>
      </c>
      <c r="E29" s="43">
        <v>2</v>
      </c>
      <c r="F29" s="43">
        <v>0</v>
      </c>
      <c r="G29" s="45"/>
      <c r="H29" s="45"/>
      <c r="I29" s="45"/>
      <c r="J29" s="45"/>
      <c r="K29" s="45"/>
      <c r="L29" s="17">
        <f t="shared" si="0"/>
        <v>0</v>
      </c>
      <c r="M29" s="15">
        <f t="shared" si="1"/>
        <v>0</v>
      </c>
      <c r="N29" s="60">
        <f t="shared" si="2"/>
        <v>0</v>
      </c>
      <c r="O29" s="15">
        <f t="shared" si="3"/>
        <v>0</v>
      </c>
      <c r="P29" s="16">
        <f>(E29*Variables!$F$3)*('Vos Données'!F29*Variables!$F$4)</f>
        <v>0</v>
      </c>
      <c r="Q29" s="19">
        <f t="shared" si="4"/>
        <v>182</v>
      </c>
    </row>
    <row r="30" spans="1:17">
      <c r="A30" s="39" t="s">
        <v>43</v>
      </c>
      <c r="B30" s="39" t="s">
        <v>49</v>
      </c>
      <c r="C30" s="46" t="s">
        <v>59</v>
      </c>
      <c r="D30" s="47">
        <v>24</v>
      </c>
      <c r="E30" s="43">
        <v>2</v>
      </c>
      <c r="F30" s="43">
        <v>0</v>
      </c>
      <c r="G30" s="47"/>
      <c r="H30" s="47"/>
      <c r="I30" s="47"/>
      <c r="J30" s="47"/>
      <c r="K30" s="47"/>
      <c r="L30" s="17">
        <f t="shared" si="0"/>
        <v>0</v>
      </c>
      <c r="M30" s="15">
        <f t="shared" si="1"/>
        <v>0</v>
      </c>
      <c r="N30" s="60">
        <f t="shared" si="2"/>
        <v>0</v>
      </c>
      <c r="O30" s="15">
        <f t="shared" si="3"/>
        <v>0</v>
      </c>
      <c r="P30" s="16">
        <f>(E30*Variables!$F$3)*('Vos Données'!F30*Variables!$F$4)</f>
        <v>0</v>
      </c>
      <c r="Q30" s="19">
        <f t="shared" si="4"/>
        <v>24</v>
      </c>
    </row>
    <row r="31" spans="1:17">
      <c r="A31" s="39" t="s">
        <v>44</v>
      </c>
      <c r="B31" s="39" t="s">
        <v>48</v>
      </c>
      <c r="C31" s="44">
        <v>1</v>
      </c>
      <c r="D31" s="44">
        <v>566</v>
      </c>
      <c r="E31" s="43">
        <v>0</v>
      </c>
      <c r="F31" s="43">
        <v>1</v>
      </c>
      <c r="G31" s="45"/>
      <c r="H31" s="45"/>
      <c r="I31" s="45"/>
      <c r="J31" s="45"/>
      <c r="K31" s="45"/>
      <c r="L31" s="17">
        <f t="shared" si="0"/>
        <v>0</v>
      </c>
      <c r="M31" s="15">
        <f t="shared" si="1"/>
        <v>0</v>
      </c>
      <c r="N31" s="60">
        <f t="shared" si="2"/>
        <v>0</v>
      </c>
      <c r="O31" s="15">
        <f t="shared" si="3"/>
        <v>0</v>
      </c>
      <c r="P31" s="16">
        <f>(E31*Variables!$F$3)*('Vos Données'!F31*Variables!$F$4)</f>
        <v>0</v>
      </c>
      <c r="Q31" s="19">
        <f t="shared" si="4"/>
        <v>566</v>
      </c>
    </row>
    <row r="32" spans="1:17">
      <c r="A32" s="39" t="s">
        <v>44</v>
      </c>
      <c r="B32" s="39" t="s">
        <v>48</v>
      </c>
      <c r="C32" s="46">
        <v>2</v>
      </c>
      <c r="D32" s="46">
        <v>361</v>
      </c>
      <c r="E32" s="43">
        <v>0</v>
      </c>
      <c r="F32" s="43">
        <v>2</v>
      </c>
      <c r="G32" s="47"/>
      <c r="H32" s="48"/>
      <c r="I32" s="47"/>
      <c r="J32" s="47"/>
      <c r="K32" s="47"/>
      <c r="L32" s="17">
        <f t="shared" si="0"/>
        <v>0</v>
      </c>
      <c r="M32" s="15">
        <f t="shared" si="1"/>
        <v>0</v>
      </c>
      <c r="N32" s="60">
        <f t="shared" si="2"/>
        <v>0</v>
      </c>
      <c r="O32" s="15">
        <f t="shared" si="3"/>
        <v>0</v>
      </c>
      <c r="P32" s="16">
        <f>(E32*Variables!$F$3)*('Vos Données'!F32*Variables!$F$4)</f>
        <v>0</v>
      </c>
      <c r="Q32" s="19">
        <f t="shared" si="4"/>
        <v>361</v>
      </c>
    </row>
    <row r="33" spans="1:17">
      <c r="A33" s="39" t="s">
        <v>44</v>
      </c>
      <c r="B33" s="39" t="s">
        <v>48</v>
      </c>
      <c r="C33" s="44">
        <v>3</v>
      </c>
      <c r="D33" s="44">
        <v>368</v>
      </c>
      <c r="E33" s="43">
        <v>0</v>
      </c>
      <c r="F33" s="43">
        <v>1</v>
      </c>
      <c r="G33" s="45"/>
      <c r="H33" s="49"/>
      <c r="I33" s="45"/>
      <c r="J33" s="45"/>
      <c r="K33" s="45"/>
      <c r="L33" s="17">
        <f t="shared" si="0"/>
        <v>0</v>
      </c>
      <c r="M33" s="15">
        <f t="shared" si="1"/>
        <v>0</v>
      </c>
      <c r="N33" s="60">
        <f t="shared" si="2"/>
        <v>0</v>
      </c>
      <c r="O33" s="15">
        <f t="shared" si="3"/>
        <v>0</v>
      </c>
      <c r="P33" s="16">
        <f>(E33*Variables!$F$3)*('Vos Données'!F33*Variables!$F$4)</f>
        <v>0</v>
      </c>
      <c r="Q33" s="19">
        <f t="shared" si="4"/>
        <v>368</v>
      </c>
    </row>
    <row r="34" spans="1:17">
      <c r="A34" s="39" t="s">
        <v>44</v>
      </c>
      <c r="B34" s="39" t="s">
        <v>48</v>
      </c>
      <c r="C34" s="46">
        <v>4</v>
      </c>
      <c r="D34" s="46">
        <v>110</v>
      </c>
      <c r="E34" s="43">
        <v>0</v>
      </c>
      <c r="F34" s="43">
        <v>1</v>
      </c>
      <c r="G34" s="47"/>
      <c r="H34" s="48"/>
      <c r="I34" s="47"/>
      <c r="J34" s="47"/>
      <c r="K34" s="47"/>
      <c r="L34" s="17">
        <f t="shared" si="0"/>
        <v>0</v>
      </c>
      <c r="M34" s="15">
        <f t="shared" si="1"/>
        <v>0</v>
      </c>
      <c r="N34" s="60">
        <f t="shared" si="2"/>
        <v>0</v>
      </c>
      <c r="O34" s="15">
        <f t="shared" si="3"/>
        <v>0</v>
      </c>
      <c r="P34" s="16">
        <f>(E34*Variables!$F$3)*('Vos Données'!F34*Variables!$F$4)</f>
        <v>0</v>
      </c>
      <c r="Q34" s="19">
        <f t="shared" si="4"/>
        <v>110</v>
      </c>
    </row>
    <row r="35" spans="1:17">
      <c r="A35" s="39" t="s">
        <v>44</v>
      </c>
      <c r="B35" s="39" t="s">
        <v>48</v>
      </c>
      <c r="C35" s="44">
        <v>5</v>
      </c>
      <c r="D35" s="44">
        <v>58</v>
      </c>
      <c r="E35" s="43">
        <v>0</v>
      </c>
      <c r="F35" s="43">
        <v>4</v>
      </c>
      <c r="G35" s="45"/>
      <c r="H35" s="49"/>
      <c r="I35" s="45"/>
      <c r="J35" s="45"/>
      <c r="K35" s="45"/>
      <c r="L35" s="17">
        <f t="shared" si="0"/>
        <v>0</v>
      </c>
      <c r="M35" s="15">
        <f t="shared" si="1"/>
        <v>0</v>
      </c>
      <c r="N35" s="60">
        <f t="shared" si="2"/>
        <v>0</v>
      </c>
      <c r="O35" s="15">
        <f t="shared" si="3"/>
        <v>0</v>
      </c>
      <c r="P35" s="16">
        <f>(E35*Variables!$F$3)*('Vos Données'!F35*Variables!$F$4)</f>
        <v>0</v>
      </c>
      <c r="Q35" s="19">
        <f t="shared" si="4"/>
        <v>58</v>
      </c>
    </row>
    <row r="36" spans="1:17">
      <c r="A36" s="39" t="s">
        <v>44</v>
      </c>
      <c r="B36" s="39" t="s">
        <v>48</v>
      </c>
      <c r="C36" s="46">
        <v>6</v>
      </c>
      <c r="D36" s="46">
        <v>97</v>
      </c>
      <c r="E36" s="43">
        <v>0</v>
      </c>
      <c r="F36" s="43">
        <v>5</v>
      </c>
      <c r="G36" s="47"/>
      <c r="H36" s="48"/>
      <c r="I36" s="47"/>
      <c r="J36" s="47"/>
      <c r="K36" s="47"/>
      <c r="L36" s="17">
        <f t="shared" si="0"/>
        <v>0</v>
      </c>
      <c r="M36" s="15">
        <f t="shared" si="1"/>
        <v>0</v>
      </c>
      <c r="N36" s="60">
        <f t="shared" si="2"/>
        <v>0</v>
      </c>
      <c r="O36" s="15">
        <f t="shared" si="3"/>
        <v>0</v>
      </c>
      <c r="P36" s="16">
        <f>(E36*Variables!$F$3)*('Vos Données'!F36*Variables!$F$4)</f>
        <v>0</v>
      </c>
      <c r="Q36" s="19">
        <f t="shared" si="4"/>
        <v>97</v>
      </c>
    </row>
    <row r="37" spans="1:17">
      <c r="A37" s="39" t="s">
        <v>44</v>
      </c>
      <c r="B37" s="39" t="s">
        <v>48</v>
      </c>
      <c r="C37" s="44">
        <v>8</v>
      </c>
      <c r="D37" s="44">
        <v>274</v>
      </c>
      <c r="E37" s="43">
        <v>0</v>
      </c>
      <c r="F37" s="43">
        <v>5</v>
      </c>
      <c r="G37" s="45"/>
      <c r="H37" s="49"/>
      <c r="I37" s="45"/>
      <c r="J37" s="45"/>
      <c r="K37" s="45"/>
      <c r="L37" s="17">
        <f t="shared" si="0"/>
        <v>0</v>
      </c>
      <c r="M37" s="15">
        <f t="shared" si="1"/>
        <v>0</v>
      </c>
      <c r="N37" s="60">
        <f t="shared" si="2"/>
        <v>0</v>
      </c>
      <c r="O37" s="15">
        <f t="shared" si="3"/>
        <v>0</v>
      </c>
      <c r="P37" s="16">
        <f>(E37*Variables!$F$3)*('Vos Données'!F37*Variables!$F$4)</f>
        <v>0</v>
      </c>
      <c r="Q37" s="19">
        <f t="shared" si="4"/>
        <v>274</v>
      </c>
    </row>
    <row r="38" spans="1:17">
      <c r="A38" s="39" t="s">
        <v>44</v>
      </c>
      <c r="B38" s="39" t="s">
        <v>48</v>
      </c>
      <c r="C38" s="46">
        <v>9</v>
      </c>
      <c r="D38" s="46">
        <v>276</v>
      </c>
      <c r="E38" s="43">
        <v>0</v>
      </c>
      <c r="F38" s="43">
        <v>7</v>
      </c>
      <c r="G38" s="47"/>
      <c r="H38" s="48"/>
      <c r="I38" s="47"/>
      <c r="J38" s="47"/>
      <c r="K38" s="47"/>
      <c r="L38" s="17">
        <f t="shared" si="0"/>
        <v>0</v>
      </c>
      <c r="M38" s="15">
        <f t="shared" si="1"/>
        <v>0</v>
      </c>
      <c r="N38" s="60">
        <f t="shared" si="2"/>
        <v>0</v>
      </c>
      <c r="O38" s="15">
        <f t="shared" si="3"/>
        <v>0</v>
      </c>
      <c r="P38" s="16">
        <f>(E38*Variables!$F$3)*('Vos Données'!F38*Variables!$F$4)</f>
        <v>0</v>
      </c>
      <c r="Q38" s="19">
        <f t="shared" si="4"/>
        <v>276</v>
      </c>
    </row>
    <row r="39" spans="1:17">
      <c r="A39" s="39" t="s">
        <v>44</v>
      </c>
      <c r="B39" s="39" t="s">
        <v>49</v>
      </c>
      <c r="C39" s="46" t="s">
        <v>58</v>
      </c>
      <c r="D39" s="46">
        <v>96</v>
      </c>
      <c r="E39" s="43">
        <v>0</v>
      </c>
      <c r="F39" s="43">
        <v>4</v>
      </c>
      <c r="G39" s="47"/>
      <c r="H39" s="48"/>
      <c r="I39" s="47"/>
      <c r="J39" s="47"/>
      <c r="K39" s="47"/>
      <c r="L39" s="17">
        <f t="shared" si="0"/>
        <v>0</v>
      </c>
      <c r="M39" s="15">
        <f t="shared" si="1"/>
        <v>0</v>
      </c>
      <c r="N39" s="60">
        <f t="shared" si="2"/>
        <v>0</v>
      </c>
      <c r="O39" s="15">
        <f t="shared" si="3"/>
        <v>0</v>
      </c>
      <c r="P39" s="16">
        <f>(E39*Variables!$F$3)*('Vos Données'!F39*Variables!$F$4)</f>
        <v>0</v>
      </c>
      <c r="Q39" s="19">
        <f t="shared" si="4"/>
        <v>96</v>
      </c>
    </row>
    <row r="40" spans="1:17" ht="15" customHeight="1">
      <c r="A40" s="39" t="s">
        <v>45</v>
      </c>
      <c r="B40" s="39" t="s">
        <v>48</v>
      </c>
      <c r="C40" s="46" t="s">
        <v>20</v>
      </c>
      <c r="D40" s="47">
        <v>1535</v>
      </c>
      <c r="E40" s="43">
        <v>0</v>
      </c>
      <c r="F40" s="43">
        <v>4</v>
      </c>
      <c r="G40" s="47"/>
      <c r="H40" s="47"/>
      <c r="I40" s="47"/>
      <c r="J40" s="47"/>
      <c r="K40" s="47"/>
      <c r="L40" s="17">
        <f t="shared" si="0"/>
        <v>0</v>
      </c>
      <c r="M40" s="15">
        <f t="shared" si="1"/>
        <v>0</v>
      </c>
      <c r="N40" s="60">
        <f t="shared" si="2"/>
        <v>0</v>
      </c>
      <c r="O40" s="15">
        <f t="shared" si="3"/>
        <v>0</v>
      </c>
      <c r="P40" s="16">
        <f>(E40*Variables!$F$3)*('Vos Données'!F40*Variables!$F$4)</f>
        <v>0</v>
      </c>
      <c r="Q40" s="19">
        <f t="shared" si="4"/>
        <v>1535</v>
      </c>
    </row>
    <row r="41" spans="1:17">
      <c r="A41" s="50" t="s">
        <v>45</v>
      </c>
      <c r="B41" s="39" t="s">
        <v>48</v>
      </c>
      <c r="C41" s="44" t="s">
        <v>25</v>
      </c>
      <c r="D41" s="45">
        <v>343</v>
      </c>
      <c r="E41" s="43">
        <v>0</v>
      </c>
      <c r="F41" s="43">
        <v>0</v>
      </c>
      <c r="G41" s="45"/>
      <c r="H41" s="45"/>
      <c r="I41" s="45"/>
      <c r="J41" s="45"/>
      <c r="K41" s="45"/>
      <c r="L41" s="17">
        <f t="shared" si="0"/>
        <v>0</v>
      </c>
      <c r="M41" s="15">
        <f t="shared" si="1"/>
        <v>0</v>
      </c>
      <c r="N41" s="60">
        <f t="shared" si="2"/>
        <v>0</v>
      </c>
      <c r="O41" s="15">
        <f t="shared" si="3"/>
        <v>0</v>
      </c>
      <c r="P41" s="16">
        <f>(E41*Variables!$F$3)*('Vos Données'!F41*Variables!$F$4)</f>
        <v>0</v>
      </c>
      <c r="Q41" s="19">
        <f t="shared" si="4"/>
        <v>343</v>
      </c>
    </row>
    <row r="42" spans="1:17">
      <c r="A42" s="39" t="s">
        <v>42</v>
      </c>
      <c r="B42" s="39" t="s">
        <v>48</v>
      </c>
      <c r="C42" s="42" t="s">
        <v>16</v>
      </c>
      <c r="D42" s="43">
        <v>533</v>
      </c>
      <c r="E42" s="43">
        <v>2</v>
      </c>
      <c r="F42" s="43">
        <v>0</v>
      </c>
      <c r="G42" s="43"/>
      <c r="H42" s="43"/>
      <c r="I42" s="43"/>
      <c r="J42" s="43"/>
      <c r="K42" s="43"/>
      <c r="L42" s="17">
        <f t="shared" si="0"/>
        <v>0</v>
      </c>
      <c r="M42" s="15">
        <f t="shared" si="1"/>
        <v>0</v>
      </c>
      <c r="N42" s="60">
        <f t="shared" si="2"/>
        <v>0</v>
      </c>
      <c r="O42" s="15">
        <f t="shared" si="3"/>
        <v>0</v>
      </c>
      <c r="P42" s="16">
        <f>(E42*Variables!$F$3)*('Vos Données'!F42*Variables!$F$4)</f>
        <v>0</v>
      </c>
      <c r="Q42" s="19">
        <f t="shared" si="4"/>
        <v>533</v>
      </c>
    </row>
    <row r="43" spans="1:17">
      <c r="A43" s="39" t="s">
        <v>42</v>
      </c>
      <c r="B43" s="39" t="s">
        <v>48</v>
      </c>
      <c r="C43" s="42" t="s">
        <v>32</v>
      </c>
      <c r="D43" s="43">
        <v>561</v>
      </c>
      <c r="E43" s="43">
        <v>2</v>
      </c>
      <c r="F43" s="43">
        <v>0</v>
      </c>
      <c r="G43" s="43"/>
      <c r="H43" s="43"/>
      <c r="I43" s="43"/>
      <c r="J43" s="43"/>
      <c r="K43" s="43"/>
      <c r="L43" s="17">
        <f t="shared" si="0"/>
        <v>0</v>
      </c>
      <c r="M43" s="15">
        <f t="shared" si="1"/>
        <v>0</v>
      </c>
      <c r="N43" s="60">
        <f t="shared" si="2"/>
        <v>0</v>
      </c>
      <c r="O43" s="15">
        <f t="shared" si="3"/>
        <v>0</v>
      </c>
      <c r="P43" s="16">
        <f>(E43*Variables!$F$3)*('Vos Données'!F43*Variables!$F$4)</f>
        <v>0</v>
      </c>
      <c r="Q43" s="19">
        <f t="shared" si="4"/>
        <v>561</v>
      </c>
    </row>
    <row r="44" spans="1:17">
      <c r="A44" s="39" t="s">
        <v>46</v>
      </c>
      <c r="B44" s="39" t="s">
        <v>49</v>
      </c>
      <c r="C44" s="42" t="s">
        <v>37</v>
      </c>
      <c r="D44" s="43">
        <v>15</v>
      </c>
      <c r="E44" s="43">
        <v>2</v>
      </c>
      <c r="F44" s="43">
        <v>0</v>
      </c>
      <c r="G44" s="43"/>
      <c r="H44" s="43"/>
      <c r="I44" s="43"/>
      <c r="J44" s="43"/>
      <c r="K44" s="43"/>
      <c r="L44" s="25">
        <f t="shared" si="0"/>
        <v>0</v>
      </c>
      <c r="M44" s="26">
        <f t="shared" si="1"/>
        <v>0</v>
      </c>
      <c r="N44" s="61">
        <f t="shared" si="2"/>
        <v>0</v>
      </c>
      <c r="O44" s="26">
        <f t="shared" si="3"/>
        <v>0</v>
      </c>
      <c r="P44" s="27">
        <f>(E44*Variables!$F$3)*('Vos Données'!F44*Variables!$F$4)</f>
        <v>0</v>
      </c>
      <c r="Q44" s="27">
        <f t="shared" si="4"/>
        <v>15</v>
      </c>
    </row>
    <row r="45" spans="1:17">
      <c r="A45" s="39"/>
      <c r="B45" s="39"/>
      <c r="C45" s="42"/>
      <c r="D45" s="43"/>
      <c r="E45" s="43"/>
      <c r="F45" s="43"/>
      <c r="G45" s="43"/>
      <c r="H45" s="43"/>
      <c r="I45" s="43"/>
      <c r="J45" s="43"/>
      <c r="K45" s="43"/>
      <c r="L45" s="25"/>
      <c r="M45" s="26"/>
      <c r="N45" s="61"/>
      <c r="O45" s="26"/>
      <c r="P45" s="27"/>
      <c r="Q45" s="27"/>
    </row>
    <row r="46" spans="1:17">
      <c r="A46" s="39"/>
      <c r="B46" s="39"/>
      <c r="C46" s="42"/>
      <c r="D46" s="43"/>
      <c r="E46" s="43"/>
      <c r="F46" s="43"/>
      <c r="G46" s="43"/>
      <c r="H46" s="43"/>
      <c r="I46" s="43"/>
      <c r="J46" s="43"/>
      <c r="K46" s="43"/>
      <c r="L46" s="25"/>
      <c r="M46" s="26"/>
      <c r="N46" s="61"/>
      <c r="O46" s="26"/>
      <c r="P46" s="27"/>
      <c r="Q46" s="27"/>
    </row>
    <row r="47" spans="1:17">
      <c r="A47" s="39"/>
      <c r="B47" s="39"/>
      <c r="C47" s="42"/>
      <c r="D47" s="43"/>
      <c r="E47" s="43"/>
      <c r="F47" s="43"/>
      <c r="G47" s="43"/>
      <c r="H47" s="43"/>
      <c r="I47" s="43"/>
      <c r="J47" s="43"/>
      <c r="K47" s="43"/>
      <c r="L47" s="25"/>
      <c r="M47" s="26"/>
      <c r="N47" s="61"/>
      <c r="O47" s="26"/>
      <c r="P47" s="27"/>
      <c r="Q47" s="27"/>
    </row>
    <row r="48" spans="1:17">
      <c r="A48" s="39"/>
      <c r="B48" s="39"/>
      <c r="C48" s="42"/>
      <c r="D48" s="43"/>
      <c r="E48" s="43"/>
      <c r="F48" s="43"/>
      <c r="G48" s="43"/>
      <c r="H48" s="43"/>
      <c r="I48" s="43"/>
      <c r="J48" s="43"/>
      <c r="K48" s="43"/>
      <c r="L48" s="25"/>
      <c r="M48" s="26"/>
      <c r="N48" s="61"/>
      <c r="O48" s="26"/>
      <c r="P48" s="27"/>
      <c r="Q48" s="27"/>
    </row>
    <row r="49" spans="1:17">
      <c r="A49" s="39"/>
      <c r="B49" s="39"/>
      <c r="C49" s="42"/>
      <c r="D49" s="43"/>
      <c r="E49" s="43"/>
      <c r="F49" s="43"/>
      <c r="G49" s="43"/>
      <c r="H49" s="43"/>
      <c r="I49" s="43"/>
      <c r="J49" s="43"/>
      <c r="K49" s="43"/>
      <c r="L49" s="25"/>
      <c r="M49" s="26"/>
      <c r="N49" s="61"/>
      <c r="O49" s="26"/>
      <c r="P49" s="27"/>
      <c r="Q49" s="27"/>
    </row>
    <row r="50" spans="1:17">
      <c r="A50" s="39"/>
      <c r="B50" s="39"/>
      <c r="C50" s="42"/>
      <c r="D50" s="43"/>
      <c r="E50" s="43"/>
      <c r="F50" s="43"/>
      <c r="G50" s="43"/>
      <c r="H50" s="43"/>
      <c r="I50" s="43"/>
      <c r="J50" s="43"/>
      <c r="K50" s="43"/>
      <c r="L50" s="25"/>
      <c r="M50" s="26"/>
      <c r="N50" s="61"/>
      <c r="O50" s="26"/>
      <c r="P50" s="27"/>
      <c r="Q50" s="27"/>
    </row>
    <row r="51" spans="1:17">
      <c r="A51" s="39"/>
      <c r="B51" s="39"/>
      <c r="C51" s="42"/>
      <c r="D51" s="43"/>
      <c r="E51" s="43"/>
      <c r="F51" s="43"/>
      <c r="G51" s="43"/>
      <c r="H51" s="43"/>
      <c r="I51" s="43"/>
      <c r="J51" s="43"/>
      <c r="K51" s="43"/>
      <c r="L51" s="25"/>
      <c r="M51" s="26"/>
      <c r="N51" s="61"/>
      <c r="O51" s="26"/>
      <c r="P51" s="27"/>
      <c r="Q51" s="27"/>
    </row>
    <row r="52" spans="1:17">
      <c r="A52" s="39"/>
      <c r="B52" s="39"/>
      <c r="C52" s="42"/>
      <c r="D52" s="43"/>
      <c r="E52" s="43"/>
      <c r="F52" s="43"/>
      <c r="G52" s="43"/>
      <c r="H52" s="43"/>
      <c r="I52" s="43"/>
      <c r="J52" s="43"/>
      <c r="K52" s="43"/>
      <c r="L52" s="25"/>
      <c r="M52" s="26"/>
      <c r="N52" s="61"/>
      <c r="O52" s="26"/>
      <c r="P52" s="27"/>
      <c r="Q52" s="27"/>
    </row>
    <row r="53" spans="1:17">
      <c r="A53" s="39"/>
      <c r="B53" s="39"/>
      <c r="C53" s="42"/>
      <c r="D53" s="43"/>
      <c r="E53" s="43"/>
      <c r="F53" s="43"/>
      <c r="G53" s="43"/>
      <c r="H53" s="43"/>
      <c r="I53" s="43"/>
      <c r="J53" s="43"/>
      <c r="K53" s="43"/>
      <c r="L53" s="25"/>
      <c r="M53" s="26"/>
      <c r="N53" s="61"/>
      <c r="O53" s="26"/>
      <c r="P53" s="27"/>
      <c r="Q53" s="27"/>
    </row>
    <row r="54" spans="1:17">
      <c r="A54" s="39"/>
      <c r="B54" s="39"/>
      <c r="C54" s="42"/>
      <c r="D54" s="43"/>
      <c r="E54" s="43"/>
      <c r="F54" s="43"/>
      <c r="G54" s="43"/>
      <c r="H54" s="43"/>
      <c r="I54" s="43"/>
      <c r="J54" s="43"/>
      <c r="K54" s="43"/>
      <c r="L54" s="25"/>
      <c r="M54" s="26"/>
      <c r="N54" s="61"/>
      <c r="O54" s="26"/>
      <c r="P54" s="27"/>
      <c r="Q54" s="27"/>
    </row>
    <row r="55" spans="1:17">
      <c r="A55" s="39"/>
      <c r="B55" s="39"/>
      <c r="C55" s="42"/>
      <c r="D55" s="43"/>
      <c r="E55" s="43"/>
      <c r="F55" s="43"/>
      <c r="G55" s="43"/>
      <c r="H55" s="43"/>
      <c r="I55" s="43"/>
      <c r="J55" s="43"/>
      <c r="K55" s="43"/>
      <c r="L55" s="25"/>
      <c r="M55" s="26"/>
      <c r="N55" s="61"/>
      <c r="O55" s="26"/>
      <c r="P55" s="27"/>
      <c r="Q55" s="27"/>
    </row>
    <row r="56" spans="1:17">
      <c r="A56" s="39"/>
      <c r="B56" s="39"/>
      <c r="C56" s="42"/>
      <c r="D56" s="43"/>
      <c r="E56" s="43"/>
      <c r="F56" s="43"/>
      <c r="G56" s="43"/>
      <c r="H56" s="43"/>
      <c r="I56" s="43"/>
      <c r="J56" s="43"/>
      <c r="K56" s="43"/>
      <c r="L56" s="25"/>
      <c r="M56" s="26"/>
      <c r="N56" s="61"/>
      <c r="O56" s="26"/>
      <c r="P56" s="27"/>
      <c r="Q56" s="27"/>
    </row>
    <row r="57" spans="1:17">
      <c r="A57" s="39"/>
      <c r="B57" s="39"/>
      <c r="C57" s="42"/>
      <c r="D57" s="43"/>
      <c r="E57" s="43"/>
      <c r="F57" s="43"/>
      <c r="G57" s="43"/>
      <c r="H57" s="43"/>
      <c r="I57" s="43"/>
      <c r="J57" s="43"/>
      <c r="K57" s="43"/>
      <c r="L57" s="25"/>
      <c r="M57" s="26"/>
      <c r="N57" s="61"/>
      <c r="O57" s="26"/>
      <c r="P57" s="27"/>
      <c r="Q57" s="27"/>
    </row>
    <row r="58" spans="1:17">
      <c r="A58" s="39"/>
      <c r="B58" s="39"/>
      <c r="C58" s="42"/>
      <c r="D58" s="43"/>
      <c r="E58" s="43"/>
      <c r="F58" s="43"/>
      <c r="G58" s="43"/>
      <c r="H58" s="43"/>
      <c r="I58" s="43"/>
      <c r="J58" s="43"/>
      <c r="K58" s="43"/>
      <c r="L58" s="25"/>
      <c r="M58" s="26"/>
      <c r="N58" s="61"/>
      <c r="O58" s="26"/>
      <c r="P58" s="27"/>
      <c r="Q58" s="27"/>
    </row>
    <row r="59" spans="1:17">
      <c r="A59" s="39"/>
      <c r="B59" s="39"/>
      <c r="C59" s="42"/>
      <c r="D59" s="43"/>
      <c r="E59" s="43"/>
      <c r="F59" s="43"/>
      <c r="G59" s="43"/>
      <c r="H59" s="43"/>
      <c r="I59" s="43"/>
      <c r="J59" s="43"/>
      <c r="K59" s="43"/>
      <c r="L59" s="25"/>
      <c r="M59" s="26"/>
      <c r="N59" s="61"/>
      <c r="O59" s="26"/>
      <c r="P59" s="27"/>
      <c r="Q59" s="27"/>
    </row>
    <row r="60" spans="1:17">
      <c r="A60" s="39"/>
      <c r="B60" s="39"/>
      <c r="C60" s="42"/>
      <c r="D60" s="43"/>
      <c r="E60" s="43"/>
      <c r="F60" s="43"/>
      <c r="G60" s="43"/>
      <c r="H60" s="43"/>
      <c r="I60" s="43"/>
      <c r="J60" s="43"/>
      <c r="K60" s="43"/>
      <c r="L60" s="25"/>
      <c r="M60" s="26"/>
      <c r="N60" s="61"/>
      <c r="O60" s="26"/>
      <c r="P60" s="27"/>
      <c r="Q60" s="27"/>
    </row>
    <row r="61" spans="1:17">
      <c r="A61" s="39"/>
      <c r="B61" s="39"/>
      <c r="C61" s="42"/>
      <c r="D61" s="43"/>
      <c r="E61" s="43"/>
      <c r="F61" s="43"/>
      <c r="G61" s="43"/>
      <c r="H61" s="43"/>
      <c r="I61" s="43"/>
      <c r="J61" s="43"/>
      <c r="K61" s="43"/>
      <c r="L61" s="25"/>
      <c r="M61" s="26"/>
      <c r="N61" s="61"/>
      <c r="O61" s="26"/>
      <c r="P61" s="27"/>
      <c r="Q61" s="27"/>
    </row>
    <row r="62" spans="1:17">
      <c r="A62" s="39"/>
      <c r="B62" s="39"/>
      <c r="C62" s="42"/>
      <c r="D62" s="43"/>
      <c r="E62" s="43"/>
      <c r="F62" s="43"/>
      <c r="G62" s="43"/>
      <c r="H62" s="43"/>
      <c r="I62" s="43"/>
      <c r="J62" s="43"/>
      <c r="K62" s="43"/>
      <c r="L62" s="25"/>
      <c r="M62" s="26"/>
      <c r="N62" s="61"/>
      <c r="O62" s="26"/>
      <c r="P62" s="27"/>
      <c r="Q62" s="27"/>
    </row>
    <row r="63" spans="1:17">
      <c r="A63" s="39"/>
      <c r="B63" s="39"/>
      <c r="C63" s="42"/>
      <c r="D63" s="43"/>
      <c r="E63" s="43"/>
      <c r="F63" s="43"/>
      <c r="G63" s="43"/>
      <c r="H63" s="43"/>
      <c r="I63" s="43"/>
      <c r="J63" s="43"/>
      <c r="K63" s="43"/>
      <c r="L63" s="25"/>
      <c r="M63" s="26"/>
      <c r="N63" s="61"/>
      <c r="O63" s="26"/>
      <c r="P63" s="27"/>
      <c r="Q63" s="27"/>
    </row>
    <row r="64" spans="1:17">
      <c r="A64" s="39"/>
      <c r="B64" s="39"/>
      <c r="C64" s="42"/>
      <c r="D64" s="43"/>
      <c r="E64" s="43"/>
      <c r="F64" s="43"/>
      <c r="G64" s="43"/>
      <c r="H64" s="43"/>
      <c r="I64" s="43"/>
      <c r="J64" s="43"/>
      <c r="K64" s="43"/>
      <c r="L64" s="25"/>
      <c r="M64" s="26"/>
      <c r="N64" s="61"/>
      <c r="O64" s="26"/>
      <c r="P64" s="27"/>
      <c r="Q64" s="27"/>
    </row>
    <row r="65" spans="1:17">
      <c r="A65" s="39"/>
      <c r="B65" s="39"/>
      <c r="C65" s="42"/>
      <c r="D65" s="43"/>
      <c r="E65" s="43"/>
      <c r="F65" s="43"/>
      <c r="G65" s="43"/>
      <c r="H65" s="43"/>
      <c r="I65" s="43"/>
      <c r="J65" s="43"/>
      <c r="K65" s="43"/>
      <c r="L65" s="25"/>
      <c r="M65" s="26"/>
      <c r="N65" s="61"/>
      <c r="O65" s="26"/>
      <c r="P65" s="27"/>
      <c r="Q65" s="27"/>
    </row>
    <row r="66" spans="1:17">
      <c r="A66" s="39"/>
      <c r="B66" s="39"/>
      <c r="C66" s="42"/>
      <c r="D66" s="43"/>
      <c r="E66" s="43"/>
      <c r="F66" s="43"/>
      <c r="G66" s="43"/>
      <c r="H66" s="43"/>
      <c r="I66" s="43"/>
      <c r="J66" s="43"/>
      <c r="K66" s="43"/>
      <c r="L66" s="25"/>
      <c r="M66" s="26"/>
      <c r="N66" s="61"/>
      <c r="O66" s="26"/>
      <c r="P66" s="27"/>
      <c r="Q66" s="27"/>
    </row>
    <row r="67" spans="1:17">
      <c r="A67" s="39"/>
      <c r="B67" s="39"/>
      <c r="C67" s="42"/>
      <c r="D67" s="43"/>
      <c r="E67" s="43"/>
      <c r="F67" s="43"/>
      <c r="G67" s="43"/>
      <c r="H67" s="43"/>
      <c r="I67" s="43"/>
      <c r="J67" s="43"/>
      <c r="K67" s="43"/>
      <c r="L67" s="25"/>
      <c r="M67" s="26"/>
      <c r="N67" s="61"/>
      <c r="O67" s="26"/>
      <c r="P67" s="27"/>
      <c r="Q67" s="27"/>
    </row>
    <row r="68" spans="1:17">
      <c r="A68" s="39"/>
      <c r="B68" s="39"/>
      <c r="C68" s="42"/>
      <c r="D68" s="43"/>
      <c r="E68" s="43"/>
      <c r="F68" s="43"/>
      <c r="G68" s="43"/>
      <c r="H68" s="43"/>
      <c r="I68" s="43"/>
      <c r="J68" s="43"/>
      <c r="K68" s="43"/>
      <c r="L68" s="25"/>
      <c r="M68" s="26"/>
      <c r="N68" s="61"/>
      <c r="O68" s="26"/>
      <c r="P68" s="27"/>
      <c r="Q68" s="27"/>
    </row>
    <row r="69" spans="1:17">
      <c r="A69" s="39"/>
      <c r="B69" s="39"/>
      <c r="C69" s="42"/>
      <c r="D69" s="43"/>
      <c r="E69" s="43"/>
      <c r="F69" s="43"/>
      <c r="G69" s="43"/>
      <c r="H69" s="43"/>
      <c r="I69" s="43"/>
      <c r="J69" s="43"/>
      <c r="K69" s="43"/>
      <c r="L69" s="25"/>
      <c r="M69" s="26"/>
      <c r="N69" s="61"/>
      <c r="O69" s="26"/>
      <c r="P69" s="27"/>
      <c r="Q69" s="27"/>
    </row>
    <row r="70" spans="1:17">
      <c r="A70" s="39"/>
      <c r="B70" s="39"/>
      <c r="C70" s="42"/>
      <c r="D70" s="43"/>
      <c r="E70" s="43"/>
      <c r="F70" s="43"/>
      <c r="G70" s="43"/>
      <c r="H70" s="43"/>
      <c r="I70" s="43"/>
      <c r="J70" s="43"/>
      <c r="K70" s="43"/>
      <c r="L70" s="25"/>
      <c r="M70" s="26"/>
      <c r="N70" s="61"/>
      <c r="O70" s="26"/>
      <c r="P70" s="27"/>
      <c r="Q70" s="27"/>
    </row>
    <row r="71" spans="1:17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14"/>
      <c r="M71" s="58"/>
      <c r="N71" s="14"/>
      <c r="O71" s="14"/>
      <c r="P71" s="14"/>
      <c r="Q71" s="14"/>
    </row>
    <row r="72" spans="1:17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14"/>
      <c r="M72" s="58"/>
      <c r="N72" s="14"/>
      <c r="O72" s="14"/>
      <c r="P72" s="14"/>
      <c r="Q72" s="14"/>
    </row>
    <row r="73" spans="1:17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14"/>
      <c r="M73" s="58"/>
      <c r="N73" s="14"/>
      <c r="O73" s="14"/>
      <c r="P73" s="14"/>
      <c r="Q73" s="14"/>
    </row>
    <row r="74" spans="1:17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14"/>
      <c r="M74" s="58"/>
      <c r="N74" s="14"/>
      <c r="O74" s="14"/>
      <c r="P74" s="14"/>
      <c r="Q74" s="14"/>
    </row>
    <row r="75" spans="1:17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14"/>
      <c r="M75" s="58"/>
      <c r="N75" s="14"/>
      <c r="O75" s="14"/>
      <c r="P75" s="14"/>
      <c r="Q75" s="14"/>
    </row>
    <row r="76" spans="1:17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14"/>
      <c r="M76" s="58"/>
      <c r="N76" s="14"/>
      <c r="O76" s="14"/>
      <c r="P76" s="14"/>
      <c r="Q76" s="14"/>
    </row>
    <row r="77" spans="1:17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14"/>
      <c r="M77" s="58"/>
      <c r="N77" s="14"/>
      <c r="O77" s="14"/>
      <c r="P77" s="14"/>
      <c r="Q77" s="14"/>
    </row>
    <row r="78" spans="1:17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14"/>
      <c r="M78" s="58"/>
      <c r="N78" s="14"/>
      <c r="O78" s="14"/>
      <c r="P78" s="14"/>
      <c r="Q78" s="14"/>
    </row>
    <row r="79" spans="1:17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14"/>
      <c r="M79" s="58"/>
      <c r="N79" s="14"/>
      <c r="O79" s="14"/>
      <c r="P79" s="14"/>
      <c r="Q79" s="14"/>
    </row>
    <row r="80" spans="1:17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14"/>
      <c r="M80" s="58"/>
      <c r="N80" s="14"/>
      <c r="O80" s="14"/>
      <c r="P80" s="14"/>
      <c r="Q80" s="14"/>
    </row>
    <row r="81" spans="1:17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14"/>
      <c r="M81" s="58"/>
      <c r="N81" s="14"/>
      <c r="O81" s="14"/>
      <c r="P81" s="14"/>
      <c r="Q81" s="14"/>
    </row>
    <row r="82" spans="1:17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14"/>
      <c r="M82" s="58"/>
      <c r="N82" s="14"/>
      <c r="O82" s="14"/>
      <c r="P82" s="14"/>
      <c r="Q82" s="14"/>
    </row>
    <row r="83" spans="1:17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14"/>
      <c r="M83" s="58"/>
      <c r="N83" s="14"/>
      <c r="O83" s="14"/>
      <c r="P83" s="14"/>
      <c r="Q83" s="14"/>
    </row>
    <row r="84" spans="1:17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14"/>
      <c r="M84" s="58"/>
      <c r="N84" s="14"/>
      <c r="O84" s="14"/>
      <c r="P84" s="14"/>
      <c r="Q84" s="14"/>
    </row>
    <row r="85" spans="1:17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14"/>
      <c r="M85" s="58"/>
      <c r="N85" s="14"/>
      <c r="O85" s="14"/>
      <c r="P85" s="14"/>
      <c r="Q85" s="14"/>
    </row>
    <row r="86" spans="1:17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14"/>
      <c r="M86" s="58"/>
      <c r="N86" s="14"/>
      <c r="O86" s="14"/>
      <c r="P86" s="14"/>
      <c r="Q86" s="14"/>
    </row>
    <row r="87" spans="1:17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14"/>
      <c r="M87" s="58"/>
      <c r="N87" s="14"/>
      <c r="O87" s="14"/>
      <c r="P87" s="14"/>
      <c r="Q87" s="14"/>
    </row>
    <row r="88" spans="1:17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14"/>
      <c r="M88" s="58"/>
      <c r="N88" s="14"/>
      <c r="O88" s="14"/>
      <c r="P88" s="14"/>
      <c r="Q88" s="14"/>
    </row>
    <row r="89" spans="1:17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14"/>
      <c r="M89" s="58"/>
      <c r="N89" s="14"/>
      <c r="O89" s="14"/>
      <c r="P89" s="14"/>
      <c r="Q89" s="14"/>
    </row>
    <row r="90" spans="1:17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14"/>
      <c r="M90" s="58"/>
      <c r="N90" s="14"/>
      <c r="O90" s="14"/>
      <c r="P90" s="14"/>
      <c r="Q90" s="14"/>
    </row>
    <row r="91" spans="1:17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14"/>
      <c r="M91" s="58"/>
      <c r="N91" s="14"/>
      <c r="O91" s="14"/>
      <c r="P91" s="14"/>
      <c r="Q91" s="14"/>
    </row>
    <row r="92" spans="1:17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14"/>
      <c r="M92" s="58"/>
      <c r="N92" s="14"/>
      <c r="O92" s="14"/>
      <c r="P92" s="14"/>
      <c r="Q92" s="14"/>
    </row>
    <row r="93" spans="1:17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14"/>
      <c r="M93" s="58"/>
      <c r="N93" s="14"/>
      <c r="O93" s="14"/>
      <c r="P93" s="14"/>
      <c r="Q93" s="14"/>
    </row>
    <row r="94" spans="1:17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14"/>
      <c r="M94" s="58"/>
      <c r="N94" s="14"/>
      <c r="O94" s="14"/>
      <c r="P94" s="14"/>
      <c r="Q94" s="14"/>
    </row>
    <row r="95" spans="1:17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14"/>
      <c r="M95" s="58"/>
      <c r="N95" s="14"/>
      <c r="O95" s="14"/>
      <c r="P95" s="14"/>
      <c r="Q95" s="14"/>
    </row>
    <row r="96" spans="1:17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14"/>
      <c r="M96" s="58"/>
      <c r="N96" s="14"/>
      <c r="O96" s="14"/>
      <c r="P96" s="14"/>
      <c r="Q96" s="14"/>
    </row>
    <row r="97" spans="1:17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14"/>
      <c r="M97" s="58"/>
      <c r="N97" s="14"/>
      <c r="O97" s="14"/>
      <c r="P97" s="14"/>
      <c r="Q97" s="14"/>
    </row>
    <row r="98" spans="1:17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14"/>
      <c r="M98" s="58"/>
      <c r="N98" s="14"/>
      <c r="O98" s="14"/>
      <c r="P98" s="14"/>
      <c r="Q98" s="14"/>
    </row>
    <row r="99" spans="1:17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14"/>
      <c r="M99" s="58"/>
      <c r="N99" s="14"/>
      <c r="O99" s="14"/>
      <c r="P99" s="14"/>
      <c r="Q99" s="14"/>
    </row>
    <row r="100" spans="1:17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14"/>
      <c r="M100" s="58"/>
      <c r="N100" s="14"/>
      <c r="O100" s="14"/>
      <c r="P100" s="14"/>
      <c r="Q100" s="14"/>
    </row>
    <row r="101" spans="1:17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14"/>
      <c r="M101" s="58"/>
      <c r="N101" s="14"/>
      <c r="O101" s="14"/>
      <c r="P101" s="14"/>
      <c r="Q101" s="14"/>
    </row>
    <row r="102" spans="1:17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14"/>
      <c r="M102" s="58"/>
      <c r="N102" s="14"/>
      <c r="O102" s="14"/>
      <c r="P102" s="14"/>
      <c r="Q102" s="14"/>
    </row>
    <row r="103" spans="1:17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14"/>
      <c r="M103" s="58"/>
      <c r="N103" s="14"/>
      <c r="O103" s="14"/>
      <c r="P103" s="14"/>
      <c r="Q103" s="14"/>
    </row>
    <row r="104" spans="1:17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14"/>
      <c r="M104" s="58"/>
      <c r="N104" s="14"/>
      <c r="O104" s="14"/>
      <c r="P104" s="14"/>
      <c r="Q104" s="14"/>
    </row>
    <row r="105" spans="1:17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14"/>
      <c r="M105" s="58"/>
      <c r="N105" s="14"/>
      <c r="O105" s="14"/>
      <c r="P105" s="14"/>
      <c r="Q105" s="14"/>
    </row>
    <row r="106" spans="1:17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14"/>
      <c r="M106" s="58"/>
      <c r="N106" s="14"/>
      <c r="O106" s="14"/>
      <c r="P106" s="14"/>
      <c r="Q106" s="14"/>
    </row>
    <row r="107" spans="1:17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14"/>
      <c r="M107" s="58"/>
      <c r="N107" s="14"/>
      <c r="O107" s="14"/>
      <c r="P107" s="14"/>
      <c r="Q107" s="14"/>
    </row>
    <row r="108" spans="1:17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14"/>
      <c r="M108" s="58"/>
      <c r="N108" s="14"/>
      <c r="O108" s="14"/>
      <c r="P108" s="14"/>
      <c r="Q108" s="14"/>
    </row>
    <row r="109" spans="1:17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14"/>
      <c r="M109" s="58"/>
      <c r="N109" s="14"/>
      <c r="O109" s="14"/>
      <c r="P109" s="14"/>
      <c r="Q109" s="14"/>
    </row>
    <row r="110" spans="1:17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14"/>
      <c r="M110" s="58"/>
      <c r="N110" s="14"/>
      <c r="O110" s="14"/>
      <c r="P110" s="14"/>
      <c r="Q110" s="14"/>
    </row>
    <row r="111" spans="1:17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14"/>
      <c r="M111" s="58"/>
      <c r="N111" s="14"/>
      <c r="O111" s="14"/>
      <c r="P111" s="14"/>
      <c r="Q111" s="14"/>
    </row>
    <row r="112" spans="1:17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14"/>
      <c r="M112" s="58"/>
      <c r="N112" s="14"/>
      <c r="O112" s="14"/>
      <c r="P112" s="14"/>
      <c r="Q112" s="14"/>
    </row>
    <row r="113" spans="1:17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14"/>
      <c r="M113" s="58"/>
      <c r="N113" s="14"/>
      <c r="O113" s="14"/>
      <c r="P113" s="14"/>
      <c r="Q113" s="14"/>
    </row>
    <row r="114" spans="1:17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14"/>
      <c r="M114" s="58"/>
      <c r="N114" s="14"/>
      <c r="O114" s="14"/>
      <c r="P114" s="14"/>
      <c r="Q114" s="14"/>
    </row>
    <row r="115" spans="1:17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14"/>
      <c r="M115" s="58"/>
      <c r="N115" s="14"/>
      <c r="O115" s="14"/>
      <c r="P115" s="14"/>
      <c r="Q115" s="14"/>
    </row>
    <row r="116" spans="1:17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14"/>
      <c r="M116" s="58"/>
      <c r="N116" s="14"/>
      <c r="O116" s="14"/>
      <c r="P116" s="14"/>
      <c r="Q116" s="14"/>
    </row>
    <row r="117" spans="1:17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14"/>
      <c r="M117" s="58"/>
      <c r="N117" s="14"/>
      <c r="O117" s="14"/>
      <c r="P117" s="14"/>
      <c r="Q117" s="14"/>
    </row>
    <row r="118" spans="1:17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14"/>
      <c r="M118" s="58"/>
      <c r="N118" s="14"/>
      <c r="O118" s="14"/>
      <c r="P118" s="14"/>
      <c r="Q118" s="14"/>
    </row>
    <row r="119" spans="1:17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14"/>
      <c r="M119" s="58"/>
      <c r="N119" s="14"/>
      <c r="O119" s="14"/>
      <c r="P119" s="14"/>
      <c r="Q119" s="14"/>
    </row>
    <row r="120" spans="1:17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14"/>
      <c r="M120" s="58"/>
      <c r="N120" s="14"/>
      <c r="O120" s="14"/>
      <c r="P120" s="14"/>
      <c r="Q120" s="14"/>
    </row>
    <row r="121" spans="1:17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14"/>
      <c r="M121" s="58"/>
      <c r="N121" s="14"/>
      <c r="O121" s="14"/>
      <c r="P121" s="14"/>
      <c r="Q121" s="14"/>
    </row>
    <row r="122" spans="1:17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14"/>
      <c r="M122" s="58"/>
      <c r="N122" s="14"/>
      <c r="O122" s="14"/>
      <c r="P122" s="14"/>
      <c r="Q122" s="14"/>
    </row>
    <row r="123" spans="1:17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14"/>
      <c r="M123" s="58"/>
      <c r="N123" s="14"/>
      <c r="O123" s="14"/>
      <c r="P123" s="14"/>
      <c r="Q123" s="14"/>
    </row>
    <row r="124" spans="1:17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14"/>
      <c r="M124" s="58"/>
      <c r="N124" s="14"/>
      <c r="O124" s="14"/>
      <c r="P124" s="14"/>
      <c r="Q124" s="14"/>
    </row>
    <row r="125" spans="1:17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14"/>
      <c r="M125" s="58"/>
      <c r="N125" s="14"/>
      <c r="O125" s="14"/>
      <c r="P125" s="14"/>
      <c r="Q125" s="14"/>
    </row>
    <row r="126" spans="1:17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14"/>
      <c r="M126" s="58"/>
      <c r="N126" s="14"/>
      <c r="O126" s="14"/>
      <c r="P126" s="14"/>
      <c r="Q126" s="14"/>
    </row>
    <row r="127" spans="1:17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14"/>
      <c r="M127" s="58"/>
      <c r="N127" s="14"/>
      <c r="O127" s="14"/>
      <c r="P127" s="14"/>
      <c r="Q127" s="14"/>
    </row>
    <row r="128" spans="1:17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14"/>
      <c r="M128" s="58"/>
      <c r="N128" s="14"/>
      <c r="O128" s="14"/>
      <c r="P128" s="14"/>
      <c r="Q128" s="14"/>
    </row>
    <row r="129" spans="1:17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14"/>
      <c r="M129" s="58"/>
      <c r="N129" s="14"/>
      <c r="O129" s="14"/>
      <c r="P129" s="14"/>
      <c r="Q129" s="14"/>
    </row>
    <row r="130" spans="1:17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14"/>
      <c r="M130" s="58"/>
      <c r="N130" s="14"/>
      <c r="O130" s="14"/>
      <c r="P130" s="14"/>
      <c r="Q130" s="14"/>
    </row>
    <row r="131" spans="1:17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14"/>
      <c r="M131" s="58"/>
      <c r="N131" s="14"/>
      <c r="O131" s="14"/>
      <c r="P131" s="14"/>
      <c r="Q131" s="14"/>
    </row>
    <row r="132" spans="1:17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14"/>
      <c r="M132" s="58"/>
      <c r="N132" s="14"/>
      <c r="O132" s="14"/>
      <c r="P132" s="14"/>
      <c r="Q132" s="14"/>
    </row>
    <row r="133" spans="1:17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14"/>
      <c r="M133" s="58"/>
      <c r="N133" s="14"/>
      <c r="O133" s="14"/>
      <c r="P133" s="14"/>
      <c r="Q133" s="14"/>
    </row>
    <row r="134" spans="1:17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14"/>
      <c r="M134" s="58"/>
      <c r="N134" s="14"/>
      <c r="O134" s="14"/>
      <c r="P134" s="14"/>
      <c r="Q134" s="14"/>
    </row>
    <row r="135" spans="1:17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14"/>
      <c r="M135" s="58"/>
      <c r="N135" s="14"/>
      <c r="O135" s="14"/>
      <c r="P135" s="14"/>
      <c r="Q135" s="14"/>
    </row>
    <row r="136" spans="1:17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14"/>
      <c r="M136" s="58"/>
      <c r="N136" s="14"/>
      <c r="O136" s="14"/>
      <c r="P136" s="14"/>
      <c r="Q136" s="14"/>
    </row>
    <row r="137" spans="1:17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14"/>
      <c r="M137" s="58"/>
      <c r="N137" s="14"/>
      <c r="O137" s="14"/>
      <c r="P137" s="14"/>
      <c r="Q137" s="14"/>
    </row>
    <row r="138" spans="1:17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14"/>
      <c r="M138" s="58"/>
      <c r="N138" s="14"/>
      <c r="O138" s="14"/>
      <c r="P138" s="14"/>
      <c r="Q138" s="14"/>
    </row>
    <row r="139" spans="1:17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14"/>
      <c r="M139" s="58"/>
      <c r="N139" s="14"/>
      <c r="O139" s="14"/>
      <c r="P139" s="14"/>
      <c r="Q139" s="14"/>
    </row>
    <row r="140" spans="1:17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14"/>
      <c r="M140" s="58"/>
      <c r="N140" s="14"/>
      <c r="O140" s="14"/>
      <c r="P140" s="14"/>
      <c r="Q140" s="14"/>
    </row>
    <row r="141" spans="1:17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14"/>
      <c r="M141" s="58"/>
      <c r="N141" s="14"/>
      <c r="O141" s="14"/>
      <c r="P141" s="14"/>
      <c r="Q141" s="14"/>
    </row>
    <row r="142" spans="1:17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14"/>
      <c r="M142" s="58"/>
      <c r="N142" s="14"/>
      <c r="O142" s="14"/>
      <c r="P142" s="14"/>
      <c r="Q142" s="14"/>
    </row>
    <row r="143" spans="1:17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14"/>
      <c r="M143" s="58"/>
      <c r="N143" s="14"/>
      <c r="O143" s="14"/>
      <c r="P143" s="14"/>
      <c r="Q143" s="14"/>
    </row>
    <row r="144" spans="1:17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14"/>
      <c r="M144" s="58"/>
      <c r="N144" s="14"/>
      <c r="O144" s="14"/>
      <c r="P144" s="14"/>
      <c r="Q144" s="14"/>
    </row>
    <row r="145" spans="1:17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14"/>
      <c r="M145" s="58"/>
      <c r="N145" s="14"/>
      <c r="O145" s="14"/>
      <c r="P145" s="14"/>
      <c r="Q145" s="14"/>
    </row>
    <row r="146" spans="1:17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14"/>
      <c r="M146" s="58"/>
      <c r="N146" s="14"/>
      <c r="O146" s="14"/>
      <c r="P146" s="14"/>
      <c r="Q146" s="14"/>
    </row>
    <row r="147" spans="1:17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14"/>
      <c r="M147" s="58"/>
      <c r="N147" s="14"/>
      <c r="O147" s="14"/>
      <c r="P147" s="14"/>
      <c r="Q147" s="14"/>
    </row>
    <row r="148" spans="1:17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14"/>
      <c r="M148" s="58"/>
      <c r="N148" s="14"/>
      <c r="O148" s="14"/>
      <c r="P148" s="14"/>
      <c r="Q148" s="14"/>
    </row>
    <row r="149" spans="1:17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14"/>
      <c r="M149" s="58"/>
      <c r="N149" s="14"/>
      <c r="O149" s="14"/>
      <c r="P149" s="14"/>
      <c r="Q149" s="14"/>
    </row>
    <row r="150" spans="1:17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14"/>
      <c r="M150" s="58"/>
      <c r="N150" s="14"/>
      <c r="O150" s="14"/>
      <c r="P150" s="14"/>
      <c r="Q150" s="14"/>
    </row>
    <row r="151" spans="1:17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14"/>
      <c r="M151" s="58"/>
      <c r="N151" s="14"/>
      <c r="O151" s="14"/>
      <c r="P151" s="14"/>
      <c r="Q151" s="14"/>
    </row>
    <row r="152" spans="1:17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14"/>
      <c r="M152" s="58"/>
      <c r="N152" s="14"/>
      <c r="O152" s="14"/>
      <c r="P152" s="14"/>
      <c r="Q152" s="14"/>
    </row>
    <row r="153" spans="1:17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14"/>
      <c r="M153" s="58"/>
      <c r="N153" s="14"/>
      <c r="O153" s="14"/>
      <c r="P153" s="14"/>
      <c r="Q153" s="14"/>
    </row>
    <row r="154" spans="1:17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14"/>
      <c r="M154" s="58"/>
      <c r="N154" s="14"/>
      <c r="O154" s="14"/>
      <c r="P154" s="14"/>
      <c r="Q154" s="14"/>
    </row>
    <row r="155" spans="1:17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14"/>
      <c r="M155" s="58"/>
      <c r="N155" s="14"/>
      <c r="O155" s="14"/>
      <c r="P155" s="14"/>
      <c r="Q155" s="14"/>
    </row>
    <row r="156" spans="1:17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14"/>
      <c r="M156" s="58"/>
      <c r="N156" s="14"/>
      <c r="O156" s="14"/>
      <c r="P156" s="14"/>
      <c r="Q156" s="14"/>
    </row>
    <row r="157" spans="1:17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14"/>
      <c r="M157" s="58"/>
      <c r="N157" s="14"/>
      <c r="O157" s="14"/>
      <c r="P157" s="14"/>
      <c r="Q157" s="14"/>
    </row>
    <row r="158" spans="1:17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14"/>
      <c r="M158" s="58"/>
      <c r="N158" s="14"/>
      <c r="O158" s="14"/>
      <c r="P158" s="14"/>
      <c r="Q158" s="14"/>
    </row>
    <row r="159" spans="1:17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14"/>
      <c r="M159" s="58"/>
      <c r="N159" s="14"/>
      <c r="O159" s="14"/>
      <c r="P159" s="14"/>
      <c r="Q159" s="14"/>
    </row>
    <row r="160" spans="1:17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14"/>
      <c r="M160" s="58"/>
      <c r="N160" s="14"/>
      <c r="O160" s="14"/>
      <c r="P160" s="14"/>
      <c r="Q160" s="14"/>
    </row>
    <row r="161" spans="1:17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14"/>
      <c r="M161" s="58"/>
      <c r="N161" s="14"/>
      <c r="O161" s="14"/>
      <c r="P161" s="14"/>
      <c r="Q161" s="14"/>
    </row>
    <row r="162" spans="1:17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14"/>
      <c r="M162" s="58"/>
      <c r="N162" s="14"/>
      <c r="O162" s="14"/>
      <c r="P162" s="14"/>
      <c r="Q162" s="14"/>
    </row>
    <row r="163" spans="1:17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14"/>
      <c r="M163" s="58"/>
      <c r="N163" s="14"/>
      <c r="O163" s="14"/>
      <c r="P163" s="14"/>
      <c r="Q163" s="14"/>
    </row>
    <row r="164" spans="1:17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14"/>
      <c r="M164" s="58"/>
      <c r="N164" s="14"/>
      <c r="O164" s="14"/>
      <c r="P164" s="14"/>
      <c r="Q164" s="14"/>
    </row>
    <row r="165" spans="1:17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14"/>
      <c r="M165" s="58"/>
      <c r="N165" s="14"/>
      <c r="O165" s="14"/>
      <c r="P165" s="14"/>
      <c r="Q165" s="14"/>
    </row>
    <row r="166" spans="1:17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14"/>
      <c r="M166" s="58"/>
      <c r="N166" s="14"/>
      <c r="O166" s="14"/>
      <c r="P166" s="14"/>
      <c r="Q166" s="14"/>
    </row>
  </sheetData>
  <autoFilter ref="A1:Q1"/>
  <conditionalFormatting sqref="M2:M28">
    <cfRule type="top10" dxfId="0" priority="1" bottom="1" rank="10"/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1" id="{1C3F0475-E8DE-4125-B3B3-42F84FB1B4AD}">
            <x14:iconSet iconSet="3Stars">
              <x14:cfvo type="percent">
                <xm:f>0</xm:f>
              </x14:cfvo>
              <x14:cfvo type="percent">
                <xm:f>25</xm:f>
              </x14:cfvo>
              <x14:cfvo type="percent">
                <xm:f>33</xm:f>
              </x14:cfvo>
            </x14:iconSet>
          </x14:cfRule>
          <xm:sqref>L1:L1048576</xm:sqref>
        </x14:conditionalFormatting>
        <x14:conditionalFormatting xmlns:xm="http://schemas.microsoft.com/office/excel/2006/main">
          <x14:cfRule type="iconSet" priority="13" id="{8321016C-4228-45D4-B8B9-059CD3ADEAB7}">
            <x14:iconSet iconSet="3Stars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</x14:iconSet>
          </x14:cfRule>
          <xm:sqref>N1:N1048576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Variables!$I$2:$I$4</xm:f>
          </x14:formula1>
          <xm:sqref>B2:B70</xm:sqref>
        </x14:dataValidation>
        <x14:dataValidation type="list" allowBlank="1" showInputMessage="1">
          <x14:formula1>
            <xm:f>Variables!$H$2:$H$11</xm:f>
          </x14:formula1>
          <xm:sqref>A2:A70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workbookViewId="0">
      <selection activeCell="E3" sqref="E3"/>
    </sheetView>
  </sheetViews>
  <sheetFormatPr baseColWidth="10" defaultRowHeight="15"/>
  <cols>
    <col min="1" max="1" width="21" customWidth="1"/>
    <col min="2" max="2" width="19.42578125" customWidth="1"/>
    <col min="3" max="3" width="12" customWidth="1"/>
    <col min="4" max="4" width="21" customWidth="1"/>
    <col min="5" max="5" width="35" customWidth="1"/>
    <col min="6" max="6" width="15.5703125" customWidth="1"/>
    <col min="7" max="12" width="2" customWidth="1"/>
    <col min="13" max="22" width="4" customWidth="1"/>
    <col min="23" max="23" width="2.5703125" customWidth="1"/>
    <col min="24" max="24" width="3.42578125" customWidth="1"/>
    <col min="25" max="25" width="2.140625" customWidth="1"/>
    <col min="26" max="26" width="4.28515625" customWidth="1"/>
    <col min="27" max="27" width="3.42578125" customWidth="1"/>
    <col min="28" max="28" width="11.28515625" customWidth="1"/>
    <col min="29" max="29" width="12.5703125" customWidth="1"/>
    <col min="30" max="30" width="2" customWidth="1"/>
    <col min="31" max="40" width="4.7109375" customWidth="1"/>
    <col min="41" max="41" width="3" customWidth="1"/>
    <col min="42" max="42" width="4.140625" customWidth="1"/>
    <col min="43" max="43" width="2.85546875" customWidth="1"/>
    <col min="44" max="44" width="4.28515625" customWidth="1"/>
    <col min="45" max="46" width="2.140625" customWidth="1"/>
    <col min="47" max="47" width="3" customWidth="1"/>
    <col min="48" max="48" width="6.28515625" customWidth="1"/>
    <col min="49" max="50" width="12.5703125" bestFit="1" customWidth="1"/>
  </cols>
  <sheetData>
    <row r="1" spans="1:6" ht="13.5" customHeight="1"/>
    <row r="3" spans="1:6">
      <c r="A3" s="11" t="s">
        <v>40</v>
      </c>
      <c r="B3" s="11" t="s">
        <v>50</v>
      </c>
    </row>
    <row r="4" spans="1:6">
      <c r="A4" s="11" t="s">
        <v>38</v>
      </c>
      <c r="B4" t="s">
        <v>48</v>
      </c>
      <c r="C4" t="s">
        <v>49</v>
      </c>
      <c r="D4" t="s">
        <v>39</v>
      </c>
    </row>
    <row r="5" spans="1:6">
      <c r="A5" s="10" t="s">
        <v>44</v>
      </c>
      <c r="B5" s="12">
        <v>21133</v>
      </c>
      <c r="C5" s="12"/>
      <c r="D5" s="12">
        <v>21133</v>
      </c>
    </row>
    <row r="6" spans="1:6">
      <c r="A6" s="10" t="s">
        <v>45</v>
      </c>
      <c r="B6" s="12">
        <v>18795</v>
      </c>
      <c r="C6" s="12"/>
      <c r="D6" s="12">
        <v>18795</v>
      </c>
    </row>
    <row r="7" spans="1:6">
      <c r="A7" s="10" t="s">
        <v>46</v>
      </c>
      <c r="B7" s="12"/>
      <c r="C7" s="12">
        <v>157</v>
      </c>
      <c r="D7" s="12">
        <v>157</v>
      </c>
    </row>
    <row r="8" spans="1:6">
      <c r="A8" s="10" t="s">
        <v>42</v>
      </c>
      <c r="B8" s="12">
        <v>137082</v>
      </c>
      <c r="C8" s="12">
        <v>90309</v>
      </c>
      <c r="D8" s="12">
        <v>227391</v>
      </c>
    </row>
    <row r="9" spans="1:6">
      <c r="A9" s="10" t="s">
        <v>43</v>
      </c>
      <c r="B9" s="12">
        <v>1828</v>
      </c>
      <c r="C9" s="12">
        <v>241</v>
      </c>
      <c r="D9" s="12">
        <v>2069</v>
      </c>
    </row>
    <row r="10" spans="1:6">
      <c r="A10" s="10" t="s">
        <v>39</v>
      </c>
      <c r="B10" s="12">
        <v>178838</v>
      </c>
      <c r="C10" s="12">
        <v>90707</v>
      </c>
      <c r="D10" s="12">
        <v>269545</v>
      </c>
    </row>
    <row r="12" spans="1:6">
      <c r="A12" s="11" t="s">
        <v>38</v>
      </c>
      <c r="B12" s="24" t="s">
        <v>70</v>
      </c>
      <c r="D12" s="11" t="s">
        <v>38</v>
      </c>
      <c r="E12" s="24" t="s">
        <v>72</v>
      </c>
      <c r="F12" t="s">
        <v>71</v>
      </c>
    </row>
    <row r="13" spans="1:6">
      <c r="A13" s="10">
        <v>1</v>
      </c>
      <c r="B13" s="24">
        <v>0</v>
      </c>
      <c r="D13" s="10">
        <v>1</v>
      </c>
      <c r="E13" s="24">
        <v>0</v>
      </c>
      <c r="F13" s="24">
        <f>AVERAGE($E$13:$E$55)</f>
        <v>6.9138829481086406E-2</v>
      </c>
    </row>
    <row r="14" spans="1:6">
      <c r="A14" s="10">
        <v>2</v>
      </c>
      <c r="B14" s="24">
        <v>0</v>
      </c>
      <c r="D14" s="10">
        <v>2</v>
      </c>
      <c r="E14" s="24">
        <v>0</v>
      </c>
      <c r="F14" s="24">
        <f t="shared" ref="F14:F55" si="0">AVERAGE($E$13:$E$55)</f>
        <v>6.9138829481086406E-2</v>
      </c>
    </row>
    <row r="15" spans="1:6">
      <c r="A15" s="10">
        <v>3</v>
      </c>
      <c r="B15" s="24">
        <v>0</v>
      </c>
      <c r="D15" s="10">
        <v>3</v>
      </c>
      <c r="E15" s="24">
        <v>0</v>
      </c>
      <c r="F15" s="24">
        <f t="shared" si="0"/>
        <v>6.9138829481086406E-2</v>
      </c>
    </row>
    <row r="16" spans="1:6">
      <c r="A16" s="10">
        <v>4</v>
      </c>
      <c r="B16" s="24">
        <v>0</v>
      </c>
      <c r="D16" s="10">
        <v>4</v>
      </c>
      <c r="E16" s="24">
        <v>0</v>
      </c>
      <c r="F16" s="24">
        <f t="shared" si="0"/>
        <v>6.9138829481086406E-2</v>
      </c>
    </row>
    <row r="17" spans="1:6">
      <c r="A17" s="10">
        <v>5</v>
      </c>
      <c r="B17" s="24">
        <v>0</v>
      </c>
      <c r="D17" s="10">
        <v>5</v>
      </c>
      <c r="E17" s="24">
        <v>0</v>
      </c>
      <c r="F17" s="24">
        <f t="shared" si="0"/>
        <v>6.9138829481086406E-2</v>
      </c>
    </row>
    <row r="18" spans="1:6">
      <c r="A18" s="10">
        <v>6</v>
      </c>
      <c r="B18" s="24">
        <v>0</v>
      </c>
      <c r="D18" s="10">
        <v>6</v>
      </c>
      <c r="E18" s="24">
        <v>0</v>
      </c>
      <c r="F18" s="24">
        <f t="shared" si="0"/>
        <v>6.9138829481086406E-2</v>
      </c>
    </row>
    <row r="19" spans="1:6">
      <c r="A19" s="10">
        <v>8</v>
      </c>
      <c r="B19" s="24">
        <v>0</v>
      </c>
      <c r="D19" s="10">
        <v>8</v>
      </c>
      <c r="E19" s="24">
        <v>0</v>
      </c>
      <c r="F19" s="24">
        <f t="shared" si="0"/>
        <v>6.9138829481086406E-2</v>
      </c>
    </row>
    <row r="20" spans="1:6">
      <c r="A20" s="10">
        <v>9</v>
      </c>
      <c r="B20" s="24">
        <v>0</v>
      </c>
      <c r="D20" s="10">
        <v>9</v>
      </c>
      <c r="E20" s="24">
        <v>0</v>
      </c>
      <c r="F20" s="24">
        <f t="shared" si="0"/>
        <v>6.9138829481086406E-2</v>
      </c>
    </row>
    <row r="21" spans="1:6">
      <c r="A21" s="10">
        <v>100</v>
      </c>
      <c r="B21" s="24">
        <v>0.35761589403973509</v>
      </c>
      <c r="D21" s="10">
        <v>100</v>
      </c>
      <c r="E21" s="24">
        <v>1.9867549668874173E-2</v>
      </c>
      <c r="F21" s="24">
        <f t="shared" si="0"/>
        <v>6.9138829481086406E-2</v>
      </c>
    </row>
    <row r="22" spans="1:6">
      <c r="A22" s="10">
        <v>200</v>
      </c>
      <c r="B22" s="24">
        <v>0.22950819672131148</v>
      </c>
      <c r="D22" s="10">
        <v>200</v>
      </c>
      <c r="E22" s="24">
        <v>0.11475409836065574</v>
      </c>
      <c r="F22" s="24">
        <f t="shared" si="0"/>
        <v>6.9138829481086406E-2</v>
      </c>
    </row>
    <row r="23" spans="1:6">
      <c r="A23" s="10">
        <v>300</v>
      </c>
      <c r="B23" s="24">
        <v>0.33333333333333331</v>
      </c>
      <c r="D23" s="10">
        <v>300</v>
      </c>
      <c r="E23" s="24">
        <v>3.0864197530864196E-2</v>
      </c>
      <c r="F23" s="24">
        <f t="shared" si="0"/>
        <v>6.9138829481086406E-2</v>
      </c>
    </row>
    <row r="24" spans="1:6">
      <c r="A24" s="10">
        <v>400</v>
      </c>
      <c r="B24" s="24">
        <v>0.2391304347826087</v>
      </c>
      <c r="D24" s="10">
        <v>400</v>
      </c>
      <c r="E24" s="24">
        <v>0.10869565217391304</v>
      </c>
      <c r="F24" s="24">
        <f t="shared" si="0"/>
        <v>6.9138829481086406E-2</v>
      </c>
    </row>
    <row r="25" spans="1:6">
      <c r="A25" s="10">
        <v>500</v>
      </c>
      <c r="B25" s="24">
        <v>0.47533632286995514</v>
      </c>
      <c r="D25" s="10">
        <v>500</v>
      </c>
      <c r="E25" s="24">
        <v>2.2421524663677129E-2</v>
      </c>
      <c r="F25" s="24">
        <f t="shared" si="0"/>
        <v>6.9138829481086406E-2</v>
      </c>
    </row>
    <row r="26" spans="1:6">
      <c r="A26" s="10">
        <v>600</v>
      </c>
      <c r="B26" s="24">
        <v>0.57090909090909092</v>
      </c>
      <c r="D26" s="10">
        <v>600</v>
      </c>
      <c r="E26" s="24">
        <v>1.4545454545454545E-2</v>
      </c>
      <c r="F26" s="24">
        <f t="shared" si="0"/>
        <v>6.9138829481086406E-2</v>
      </c>
    </row>
    <row r="27" spans="1:6">
      <c r="A27" s="10">
        <v>700</v>
      </c>
      <c r="B27" s="24">
        <v>0.28560250391236308</v>
      </c>
      <c r="D27" s="10">
        <v>700</v>
      </c>
      <c r="E27" s="24">
        <v>2.1909233176838811E-2</v>
      </c>
      <c r="F27" s="24">
        <f t="shared" si="0"/>
        <v>6.9138829481086406E-2</v>
      </c>
    </row>
    <row r="28" spans="1:6">
      <c r="A28" s="10">
        <v>800</v>
      </c>
      <c r="B28" s="24">
        <v>0.14963503649635038</v>
      </c>
      <c r="D28" s="10">
        <v>800</v>
      </c>
      <c r="E28" s="24">
        <v>2.7980535279805353E-2</v>
      </c>
      <c r="F28" s="24">
        <f t="shared" si="0"/>
        <v>6.9138829481086406E-2</v>
      </c>
    </row>
    <row r="29" spans="1:6">
      <c r="A29" s="10">
        <v>900</v>
      </c>
      <c r="B29" s="24">
        <v>0.26532567049808431</v>
      </c>
      <c r="D29" s="10">
        <v>900</v>
      </c>
      <c r="E29" s="24">
        <v>2.2988505747126436E-2</v>
      </c>
      <c r="F29" s="24">
        <f t="shared" si="0"/>
        <v>6.9138829481086406E-2</v>
      </c>
    </row>
    <row r="30" spans="1:6">
      <c r="A30" s="10" t="s">
        <v>15</v>
      </c>
      <c r="B30" s="24">
        <v>0.17777777777777778</v>
      </c>
      <c r="D30" s="10" t="s">
        <v>15</v>
      </c>
      <c r="E30" s="24">
        <v>1.4814814814814815E-2</v>
      </c>
      <c r="F30" s="24">
        <f t="shared" si="0"/>
        <v>6.9138829481086406E-2</v>
      </c>
    </row>
    <row r="31" spans="1:6">
      <c r="A31" s="10" t="s">
        <v>32</v>
      </c>
      <c r="B31" s="24">
        <v>0</v>
      </c>
      <c r="D31" s="10" t="s">
        <v>32</v>
      </c>
      <c r="E31" s="24">
        <v>0</v>
      </c>
      <c r="F31" s="24">
        <f t="shared" si="0"/>
        <v>6.9138829481086406E-2</v>
      </c>
    </row>
    <row r="32" spans="1:6">
      <c r="A32" s="10" t="s">
        <v>17</v>
      </c>
      <c r="B32" s="24">
        <v>0.64919093851132681</v>
      </c>
      <c r="D32" s="10" t="s">
        <v>17</v>
      </c>
      <c r="E32" s="24">
        <v>6.3430420711974106E-2</v>
      </c>
      <c r="F32" s="24">
        <f t="shared" si="0"/>
        <v>6.9138829481086406E-2</v>
      </c>
    </row>
    <row r="33" spans="1:6">
      <c r="A33" s="10" t="s">
        <v>37</v>
      </c>
      <c r="B33" s="24">
        <v>0</v>
      </c>
      <c r="D33" s="10" t="s">
        <v>37</v>
      </c>
      <c r="E33" s="24">
        <v>0</v>
      </c>
      <c r="F33" s="24">
        <f t="shared" si="0"/>
        <v>6.9138829481086406E-2</v>
      </c>
    </row>
    <row r="34" spans="1:6">
      <c r="A34" s="10" t="s">
        <v>59</v>
      </c>
      <c r="B34" s="24">
        <v>0</v>
      </c>
      <c r="D34" s="10" t="s">
        <v>59</v>
      </c>
      <c r="E34" s="24">
        <v>0</v>
      </c>
      <c r="F34" s="24">
        <f t="shared" si="0"/>
        <v>6.9138829481086406E-2</v>
      </c>
    </row>
    <row r="35" spans="1:6">
      <c r="A35" s="10" t="s">
        <v>19</v>
      </c>
      <c r="B35" s="24">
        <v>0</v>
      </c>
      <c r="D35" s="10" t="s">
        <v>19</v>
      </c>
      <c r="E35" s="24">
        <v>0</v>
      </c>
      <c r="F35" s="24">
        <f t="shared" si="0"/>
        <v>6.9138829481086406E-2</v>
      </c>
    </row>
    <row r="36" spans="1:6">
      <c r="A36" s="10" t="s">
        <v>25</v>
      </c>
      <c r="B36" s="24">
        <v>0</v>
      </c>
      <c r="D36" s="10" t="s">
        <v>25</v>
      </c>
      <c r="E36" s="24">
        <v>0</v>
      </c>
      <c r="F36" s="24">
        <f t="shared" si="0"/>
        <v>6.9138829481086406E-2</v>
      </c>
    </row>
    <row r="37" spans="1:6">
      <c r="A37" s="10" t="s">
        <v>20</v>
      </c>
      <c r="B37" s="24">
        <v>0</v>
      </c>
      <c r="D37" s="10" t="s">
        <v>20</v>
      </c>
      <c r="E37" s="24">
        <v>0</v>
      </c>
      <c r="F37" s="24">
        <f t="shared" si="0"/>
        <v>6.9138829481086406E-2</v>
      </c>
    </row>
    <row r="38" spans="1:6">
      <c r="A38" s="10" t="s">
        <v>58</v>
      </c>
      <c r="B38" s="24">
        <v>0</v>
      </c>
      <c r="D38" s="10" t="s">
        <v>58</v>
      </c>
      <c r="E38" s="24">
        <v>0</v>
      </c>
      <c r="F38" s="24">
        <f t="shared" si="0"/>
        <v>6.9138829481086406E-2</v>
      </c>
    </row>
    <row r="39" spans="1:6">
      <c r="A39" s="10" t="s">
        <v>5</v>
      </c>
      <c r="B39" s="24">
        <v>0.53846153846153844</v>
      </c>
      <c r="D39" s="10" t="s">
        <v>5</v>
      </c>
      <c r="E39" s="24">
        <v>0.15384615384615385</v>
      </c>
      <c r="F39" s="24">
        <f t="shared" si="0"/>
        <v>6.9138829481086406E-2</v>
      </c>
    </row>
    <row r="40" spans="1:6">
      <c r="A40" s="10" t="s">
        <v>6</v>
      </c>
      <c r="B40" s="24">
        <v>0.71111111111111114</v>
      </c>
      <c r="D40" s="10" t="s">
        <v>6</v>
      </c>
      <c r="E40" s="24">
        <v>0.22222222222222221</v>
      </c>
      <c r="F40" s="24">
        <f t="shared" si="0"/>
        <v>6.9138829481086406E-2</v>
      </c>
    </row>
    <row r="41" spans="1:6">
      <c r="A41" s="10" t="s">
        <v>7</v>
      </c>
      <c r="B41" s="24">
        <v>0.68</v>
      </c>
      <c r="D41" s="10" t="s">
        <v>7</v>
      </c>
      <c r="E41" s="24">
        <v>0.04</v>
      </c>
      <c r="F41" s="24">
        <f t="shared" si="0"/>
        <v>6.9138829481086406E-2</v>
      </c>
    </row>
    <row r="42" spans="1:6">
      <c r="A42" s="10" t="s">
        <v>8</v>
      </c>
      <c r="B42" s="24">
        <v>0.647887323943662</v>
      </c>
      <c r="D42" s="10" t="s">
        <v>8</v>
      </c>
      <c r="E42" s="24">
        <v>0.22887323943661972</v>
      </c>
      <c r="F42" s="24">
        <f t="shared" si="0"/>
        <v>6.9138829481086406E-2</v>
      </c>
    </row>
    <row r="43" spans="1:6">
      <c r="A43" s="10" t="s">
        <v>9</v>
      </c>
      <c r="B43" s="24">
        <v>0.77419354838709675</v>
      </c>
      <c r="D43" s="10" t="s">
        <v>9</v>
      </c>
      <c r="E43" s="24">
        <v>0.19354838709677419</v>
      </c>
      <c r="F43" s="24">
        <f t="shared" si="0"/>
        <v>6.9138829481086406E-2</v>
      </c>
    </row>
    <row r="44" spans="1:6">
      <c r="A44" s="10" t="s">
        <v>10</v>
      </c>
      <c r="B44" s="24">
        <v>0.67298578199052128</v>
      </c>
      <c r="D44" s="10" t="s">
        <v>10</v>
      </c>
      <c r="E44" s="24">
        <v>0.2890995260663507</v>
      </c>
      <c r="F44" s="24">
        <f t="shared" si="0"/>
        <v>6.9138829481086406E-2</v>
      </c>
    </row>
    <row r="45" spans="1:6">
      <c r="A45" s="10" t="s">
        <v>11</v>
      </c>
      <c r="B45" s="24">
        <v>0.66118421052631582</v>
      </c>
      <c r="D45" s="10" t="s">
        <v>11</v>
      </c>
      <c r="E45" s="24">
        <v>0.35526315789473684</v>
      </c>
      <c r="F45" s="24">
        <f t="shared" si="0"/>
        <v>6.9138829481086406E-2</v>
      </c>
    </row>
    <row r="46" spans="1:6">
      <c r="A46" s="10" t="s">
        <v>12</v>
      </c>
      <c r="B46" s="24">
        <v>0.5757575757575758</v>
      </c>
      <c r="D46" s="10" t="s">
        <v>12</v>
      </c>
      <c r="E46" s="24">
        <v>0.25505050505050503</v>
      </c>
      <c r="F46" s="24">
        <f t="shared" si="0"/>
        <v>6.9138829481086406E-2</v>
      </c>
    </row>
    <row r="47" spans="1:6">
      <c r="A47" s="10" t="s">
        <v>13</v>
      </c>
      <c r="B47" s="24">
        <v>0.41988950276243092</v>
      </c>
      <c r="D47" s="10" t="s">
        <v>13</v>
      </c>
      <c r="E47" s="24">
        <v>0.10497237569060773</v>
      </c>
      <c r="F47" s="24">
        <f t="shared" si="0"/>
        <v>6.9138829481086406E-2</v>
      </c>
    </row>
    <row r="48" spans="1:6">
      <c r="A48" s="10" t="s">
        <v>14</v>
      </c>
      <c r="B48" s="24">
        <v>0.6542553191489362</v>
      </c>
      <c r="D48" s="10" t="s">
        <v>14</v>
      </c>
      <c r="E48" s="24">
        <v>0.1702127659574468</v>
      </c>
      <c r="F48" s="24">
        <f t="shared" si="0"/>
        <v>6.9138829481086406E-2</v>
      </c>
    </row>
    <row r="49" spans="1:6">
      <c r="A49" s="10" t="s">
        <v>3</v>
      </c>
      <c r="B49" s="24">
        <v>0.70596693026599566</v>
      </c>
      <c r="D49" s="10" t="s">
        <v>3</v>
      </c>
      <c r="E49" s="24">
        <v>5.4996405463695185E-2</v>
      </c>
      <c r="F49" s="24">
        <f t="shared" si="0"/>
        <v>6.9138829481086406E-2</v>
      </c>
    </row>
    <row r="50" spans="1:6">
      <c r="A50" s="10" t="s">
        <v>18</v>
      </c>
      <c r="B50" s="24">
        <v>0.61118690313778989</v>
      </c>
      <c r="D50" s="10" t="s">
        <v>18</v>
      </c>
      <c r="E50" s="24">
        <v>5.8663028649386086E-2</v>
      </c>
      <c r="F50" s="24">
        <f t="shared" si="0"/>
        <v>6.9138829481086406E-2</v>
      </c>
    </row>
    <row r="51" spans="1:6">
      <c r="A51" s="10" t="s">
        <v>4</v>
      </c>
      <c r="B51" s="24">
        <v>0.36025307033866766</v>
      </c>
      <c r="D51" s="10" t="s">
        <v>4</v>
      </c>
      <c r="E51" s="24">
        <v>3.2378116858950499E-2</v>
      </c>
      <c r="F51" s="24">
        <f t="shared" si="0"/>
        <v>6.9138829481086406E-2</v>
      </c>
    </row>
    <row r="52" spans="1:6">
      <c r="A52" s="10" t="s">
        <v>16</v>
      </c>
      <c r="B52" s="24">
        <v>0</v>
      </c>
      <c r="D52" s="10" t="s">
        <v>16</v>
      </c>
      <c r="E52" s="24">
        <v>0</v>
      </c>
      <c r="F52" s="24">
        <f t="shared" si="0"/>
        <v>6.9138829481086406E-2</v>
      </c>
    </row>
    <row r="53" spans="1:6">
      <c r="A53" s="10" t="s">
        <v>1</v>
      </c>
      <c r="B53" s="24">
        <v>0.61220657276995305</v>
      </c>
      <c r="D53" s="10" t="s">
        <v>1</v>
      </c>
      <c r="E53" s="24">
        <v>0.13615023474178403</v>
      </c>
      <c r="F53" s="24">
        <f t="shared" si="0"/>
        <v>6.9138829481086406E-2</v>
      </c>
    </row>
    <row r="54" spans="1:6">
      <c r="A54" s="10" t="s">
        <v>0</v>
      </c>
      <c r="B54" s="24">
        <v>0.57803718115002156</v>
      </c>
      <c r="D54" s="10" t="s">
        <v>0</v>
      </c>
      <c r="E54" s="24">
        <v>8.6467790747946388E-2</v>
      </c>
      <c r="F54" s="24">
        <f t="shared" si="0"/>
        <v>6.9138829481086406E-2</v>
      </c>
    </row>
    <row r="55" spans="1:6">
      <c r="A55" s="10" t="s">
        <v>2</v>
      </c>
      <c r="B55" s="24">
        <v>0.29197080291970801</v>
      </c>
      <c r="D55" s="10" t="s">
        <v>2</v>
      </c>
      <c r="E55" s="24">
        <v>0.12895377128953772</v>
      </c>
      <c r="F55" s="24">
        <f t="shared" si="0"/>
        <v>6.9138829481086406E-2</v>
      </c>
    </row>
    <row r="56" spans="1:6">
      <c r="A56" s="10" t="s">
        <v>39</v>
      </c>
      <c r="B56" s="24">
        <v>13.228712572523262</v>
      </c>
      <c r="D56" s="10" t="s">
        <v>39</v>
      </c>
      <c r="E56" s="24">
        <v>6.9138829481086406E-2</v>
      </c>
    </row>
    <row r="58" spans="1:6">
      <c r="A58" s="11" t="s">
        <v>38</v>
      </c>
      <c r="B58" t="s">
        <v>73</v>
      </c>
    </row>
    <row r="59" spans="1:6">
      <c r="A59" s="10">
        <v>1</v>
      </c>
      <c r="B59" s="12">
        <v>0</v>
      </c>
      <c r="D59" s="10"/>
      <c r="E59" s="31"/>
    </row>
    <row r="60" spans="1:6">
      <c r="A60" s="10">
        <v>2</v>
      </c>
      <c r="B60" s="12">
        <v>0</v>
      </c>
      <c r="D60" s="10"/>
      <c r="E60" s="31"/>
    </row>
    <row r="61" spans="1:6">
      <c r="A61" s="10">
        <v>3</v>
      </c>
      <c r="B61" s="12">
        <v>0</v>
      </c>
      <c r="D61" s="10"/>
      <c r="E61" s="31"/>
    </row>
    <row r="62" spans="1:6">
      <c r="A62" s="10">
        <v>4</v>
      </c>
      <c r="B62" s="12">
        <v>0</v>
      </c>
      <c r="D62" s="10"/>
      <c r="E62" s="31"/>
    </row>
    <row r="63" spans="1:6">
      <c r="A63" s="10">
        <v>5</v>
      </c>
      <c r="B63" s="12">
        <v>0</v>
      </c>
      <c r="D63" s="10"/>
      <c r="E63" s="31"/>
    </row>
    <row r="64" spans="1:6">
      <c r="A64" s="10">
        <v>6</v>
      </c>
      <c r="B64" s="12">
        <v>0</v>
      </c>
      <c r="D64" s="10"/>
      <c r="E64" s="31"/>
    </row>
    <row r="65" spans="1:5">
      <c r="A65" s="10">
        <v>8</v>
      </c>
      <c r="B65" s="12">
        <v>0</v>
      </c>
      <c r="D65" s="10"/>
      <c r="E65" s="31"/>
    </row>
    <row r="66" spans="1:5">
      <c r="A66" s="10">
        <v>9</v>
      </c>
      <c r="B66" s="12">
        <v>0</v>
      </c>
      <c r="D66" s="10"/>
      <c r="E66" s="31"/>
    </row>
    <row r="67" spans="1:5">
      <c r="A67" s="10">
        <v>100</v>
      </c>
      <c r="B67" s="12">
        <v>2.4039735099337749</v>
      </c>
      <c r="D67" s="10"/>
      <c r="E67" s="31"/>
    </row>
    <row r="68" spans="1:5">
      <c r="A68" s="10">
        <v>200</v>
      </c>
      <c r="B68" s="12">
        <v>1.278688524590164</v>
      </c>
      <c r="D68" s="10"/>
      <c r="E68" s="31"/>
    </row>
    <row r="69" spans="1:5">
      <c r="A69" s="10">
        <v>300</v>
      </c>
      <c r="B69" s="12">
        <v>2.2376543209876543</v>
      </c>
      <c r="D69" s="10"/>
      <c r="E69" s="31"/>
    </row>
    <row r="70" spans="1:5">
      <c r="A70" s="10">
        <v>400</v>
      </c>
      <c r="B70" s="12">
        <v>1.5</v>
      </c>
      <c r="D70" s="10"/>
      <c r="E70" s="31"/>
    </row>
    <row r="71" spans="1:5">
      <c r="A71" s="10">
        <v>500</v>
      </c>
      <c r="B71" s="12">
        <v>3.1345291479820627</v>
      </c>
      <c r="D71" s="10"/>
      <c r="E71" s="31"/>
    </row>
    <row r="72" spans="1:5">
      <c r="A72" s="10">
        <v>600</v>
      </c>
      <c r="B72" s="12">
        <v>4.5745454545454542</v>
      </c>
      <c r="D72" s="10"/>
      <c r="E72" s="31"/>
    </row>
    <row r="73" spans="1:5">
      <c r="A73" s="10">
        <v>700</v>
      </c>
      <c r="B73" s="12">
        <v>2.0093896713615025</v>
      </c>
      <c r="D73" s="10"/>
      <c r="E73" s="31"/>
    </row>
    <row r="74" spans="1:5">
      <c r="A74" s="10">
        <v>800</v>
      </c>
      <c r="B74" s="12">
        <v>0.99026763990267641</v>
      </c>
      <c r="D74" s="10"/>
      <c r="E74" s="31"/>
    </row>
    <row r="75" spans="1:5">
      <c r="A75" s="10">
        <v>900</v>
      </c>
      <c r="B75" s="12">
        <v>2.0124521072796937</v>
      </c>
      <c r="D75" s="10"/>
      <c r="E75" s="31"/>
    </row>
    <row r="76" spans="1:5">
      <c r="A76" s="10" t="s">
        <v>15</v>
      </c>
      <c r="B76" s="12">
        <v>1.6</v>
      </c>
      <c r="D76" s="10"/>
      <c r="E76" s="31"/>
    </row>
    <row r="77" spans="1:5">
      <c r="A77" s="10" t="s">
        <v>32</v>
      </c>
      <c r="B77" s="12">
        <v>0</v>
      </c>
      <c r="D77" s="10"/>
      <c r="E77" s="31"/>
    </row>
    <row r="78" spans="1:5">
      <c r="A78" s="10" t="s">
        <v>17</v>
      </c>
      <c r="B78" s="12">
        <v>3.645307443365696</v>
      </c>
      <c r="D78" s="10"/>
      <c r="E78" s="31"/>
    </row>
    <row r="79" spans="1:5">
      <c r="A79" s="10" t="s">
        <v>37</v>
      </c>
      <c r="B79" s="12">
        <v>0</v>
      </c>
      <c r="D79" s="10"/>
      <c r="E79" s="31"/>
    </row>
    <row r="80" spans="1:5">
      <c r="A80" s="10" t="s">
        <v>59</v>
      </c>
      <c r="B80" s="12">
        <v>0</v>
      </c>
      <c r="D80" s="10"/>
      <c r="E80" s="31"/>
    </row>
    <row r="81" spans="1:5">
      <c r="A81" s="10" t="s">
        <v>19</v>
      </c>
      <c r="B81" s="12">
        <v>0</v>
      </c>
      <c r="D81" s="10"/>
      <c r="E81" s="31"/>
    </row>
    <row r="82" spans="1:5">
      <c r="A82" s="10" t="s">
        <v>25</v>
      </c>
      <c r="B82" s="12">
        <v>0</v>
      </c>
      <c r="D82" s="10"/>
      <c r="E82" s="31"/>
    </row>
    <row r="83" spans="1:5">
      <c r="A83" s="10" t="s">
        <v>20</v>
      </c>
      <c r="B83" s="12">
        <v>0</v>
      </c>
      <c r="D83" s="10"/>
      <c r="E83" s="31"/>
    </row>
    <row r="84" spans="1:5">
      <c r="A84" s="10" t="s">
        <v>58</v>
      </c>
      <c r="B84" s="12">
        <v>0</v>
      </c>
      <c r="D84" s="10"/>
      <c r="E84" s="31"/>
    </row>
    <row r="85" spans="1:5">
      <c r="A85" s="10" t="s">
        <v>5</v>
      </c>
      <c r="B85" s="12">
        <v>3.5384615384615383</v>
      </c>
      <c r="D85" s="10"/>
      <c r="E85" s="31"/>
    </row>
    <row r="86" spans="1:5">
      <c r="A86" s="10" t="s">
        <v>6</v>
      </c>
      <c r="B86" s="12">
        <v>3.7111111111111112</v>
      </c>
      <c r="D86" s="10"/>
      <c r="E86" s="31"/>
    </row>
    <row r="87" spans="1:5">
      <c r="A87" s="10" t="s">
        <v>7</v>
      </c>
      <c r="B87" s="12">
        <v>4.68</v>
      </c>
      <c r="D87" s="10"/>
      <c r="E87" s="31"/>
    </row>
    <row r="88" spans="1:5">
      <c r="A88" s="10" t="s">
        <v>8</v>
      </c>
      <c r="B88" s="12">
        <v>4.077464788732394</v>
      </c>
      <c r="D88" s="10"/>
      <c r="E88" s="31"/>
    </row>
    <row r="89" spans="1:5">
      <c r="A89" s="10" t="s">
        <v>9</v>
      </c>
      <c r="B89" s="12">
        <v>3.838709677419355</v>
      </c>
      <c r="D89" s="10"/>
      <c r="E89" s="31"/>
    </row>
    <row r="90" spans="1:5">
      <c r="A90" s="10" t="s">
        <v>10</v>
      </c>
      <c r="B90" s="12">
        <v>3.6469194312796209</v>
      </c>
      <c r="D90" s="10"/>
      <c r="E90" s="31"/>
    </row>
    <row r="91" spans="1:5">
      <c r="A91" s="10" t="s">
        <v>11</v>
      </c>
      <c r="B91" s="12">
        <v>3.7861842105263159</v>
      </c>
      <c r="D91" s="10"/>
      <c r="E91" s="31"/>
    </row>
    <row r="92" spans="1:5">
      <c r="A92" s="10" t="s">
        <v>12</v>
      </c>
      <c r="B92" s="12">
        <v>3.5227272727272729</v>
      </c>
      <c r="D92" s="10"/>
      <c r="E92" s="31"/>
    </row>
    <row r="93" spans="1:5">
      <c r="A93" s="10" t="s">
        <v>13</v>
      </c>
      <c r="B93" s="12">
        <v>2.0883977900552488</v>
      </c>
      <c r="D93" s="10"/>
      <c r="E93" s="31"/>
    </row>
    <row r="94" spans="1:5">
      <c r="A94" s="10" t="s">
        <v>14</v>
      </c>
      <c r="B94" s="12">
        <v>3.3430851063829787</v>
      </c>
      <c r="D94" s="10"/>
      <c r="E94" s="31"/>
    </row>
    <row r="95" spans="1:5">
      <c r="A95" s="10" t="s">
        <v>3</v>
      </c>
      <c r="B95" s="12">
        <v>3.1028037383177569</v>
      </c>
      <c r="D95" s="10"/>
      <c r="E95" s="31"/>
    </row>
    <row r="96" spans="1:5">
      <c r="A96" s="10" t="s">
        <v>18</v>
      </c>
      <c r="B96" s="12">
        <v>4.3144611186903141</v>
      </c>
      <c r="D96" s="10"/>
      <c r="E96" s="31"/>
    </row>
    <row r="97" spans="1:5">
      <c r="A97" s="10" t="s">
        <v>4</v>
      </c>
      <c r="B97" s="12">
        <v>2.4335690360997395</v>
      </c>
      <c r="D97" s="10"/>
      <c r="E97" s="31"/>
    </row>
    <row r="98" spans="1:5">
      <c r="A98" s="10" t="s">
        <v>16</v>
      </c>
      <c r="B98" s="12">
        <v>0</v>
      </c>
      <c r="D98" s="10"/>
      <c r="E98" s="31"/>
    </row>
    <row r="99" spans="1:5">
      <c r="A99" s="10" t="s">
        <v>1</v>
      </c>
      <c r="B99" s="12">
        <v>2.5201877934272301</v>
      </c>
      <c r="D99" s="10"/>
      <c r="E99" s="31"/>
    </row>
    <row r="100" spans="1:5">
      <c r="A100" s="10" t="s">
        <v>0</v>
      </c>
      <c r="B100" s="12">
        <v>1.649805447470817</v>
      </c>
      <c r="D100" s="10"/>
      <c r="E100" s="31"/>
    </row>
    <row r="101" spans="1:5">
      <c r="A101" s="10" t="s">
        <v>2</v>
      </c>
      <c r="B101" s="12">
        <v>2.1143552311435525</v>
      </c>
      <c r="D101" s="10"/>
      <c r="E101" s="31"/>
    </row>
    <row r="102" spans="1:5">
      <c r="A102" s="10" t="s">
        <v>39</v>
      </c>
      <c r="B102" s="12">
        <v>77.755051111793904</v>
      </c>
      <c r="D102" s="10"/>
      <c r="E102" s="31"/>
    </row>
    <row r="103" spans="1:5">
      <c r="D103" s="10"/>
      <c r="E103" s="31"/>
    </row>
  </sheetData>
  <pageMargins left="0.7" right="0.7" top="0.75" bottom="0.75" header="0.3" footer="0.3"/>
  <pageSetup paperSize="9" orientation="portrait" verticalDpi="0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K18" sqref="K18"/>
    </sheetView>
  </sheetViews>
  <sheetFormatPr baseColWidth="10" defaultRowHeight="15"/>
  <cols>
    <col min="1" max="1" width="35.28515625" customWidth="1"/>
    <col min="2" max="2" width="28.7109375" customWidth="1"/>
    <col min="3" max="3" width="3.5703125" customWidth="1"/>
    <col min="4" max="4" width="11.42578125" customWidth="1"/>
    <col min="5" max="5" width="8.42578125" customWidth="1"/>
    <col min="6" max="6" width="9.85546875" customWidth="1"/>
    <col min="7" max="7" width="3.28515625" customWidth="1"/>
    <col min="8" max="8" width="17.5703125" customWidth="1"/>
  </cols>
  <sheetData>
    <row r="1" spans="1:9" ht="18.75">
      <c r="A1" s="53"/>
      <c r="B1" s="54" t="s">
        <v>24</v>
      </c>
      <c r="C1" s="1"/>
      <c r="D1" s="73" t="s">
        <v>56</v>
      </c>
      <c r="E1" s="73"/>
      <c r="F1" s="73"/>
      <c r="H1" s="13" t="s">
        <v>52</v>
      </c>
      <c r="I1" s="1" t="s">
        <v>51</v>
      </c>
    </row>
    <row r="2" spans="1:9" ht="18.75">
      <c r="A2" s="55" t="s">
        <v>21</v>
      </c>
      <c r="B2" s="56">
        <f>SUM('Vos Données'!D2:D70)</f>
        <v>27029</v>
      </c>
      <c r="C2" s="2"/>
      <c r="D2" s="3"/>
      <c r="E2" s="20" t="s">
        <v>48</v>
      </c>
      <c r="F2" s="20" t="s">
        <v>49</v>
      </c>
      <c r="H2" s="28" t="s">
        <v>42</v>
      </c>
      <c r="I2" s="28" t="s">
        <v>48</v>
      </c>
    </row>
    <row r="3" spans="1:9" ht="18.75">
      <c r="A3" s="55" t="s">
        <v>22</v>
      </c>
      <c r="B3" s="32">
        <f>SUMIF('Vos Données'!B:B,"Adulte",'Vos Données'!D:D)</f>
        <v>17869</v>
      </c>
      <c r="C3" s="2"/>
      <c r="D3" s="3" t="s">
        <v>66</v>
      </c>
      <c r="E3" s="29">
        <v>35</v>
      </c>
      <c r="F3" s="29">
        <v>45</v>
      </c>
      <c r="H3" s="28" t="s">
        <v>44</v>
      </c>
      <c r="I3" s="28" t="s">
        <v>49</v>
      </c>
    </row>
    <row r="4" spans="1:9" ht="18.75">
      <c r="A4" s="55" t="s">
        <v>23</v>
      </c>
      <c r="B4" s="32">
        <f>SUMIF('Vos Données'!B:B,"Jeunesse",'Vos Données'!D:D)</f>
        <v>9160</v>
      </c>
      <c r="C4" s="2"/>
      <c r="D4" s="3" t="s">
        <v>67</v>
      </c>
      <c r="E4" s="29">
        <v>30</v>
      </c>
      <c r="F4" s="29">
        <v>30</v>
      </c>
      <c r="H4" s="28" t="s">
        <v>45</v>
      </c>
      <c r="I4" s="28" t="s">
        <v>55</v>
      </c>
    </row>
    <row r="5" spans="1:9" ht="18.75">
      <c r="A5" s="55" t="s">
        <v>74</v>
      </c>
      <c r="B5" s="32">
        <f>SUMIF('Vos Données'!B:B,"Ado",'Vos Données'!D:D)</f>
        <v>0</v>
      </c>
      <c r="C5" s="2"/>
      <c r="H5" s="28" t="s">
        <v>43</v>
      </c>
    </row>
    <row r="6" spans="1:9">
      <c r="C6" s="2"/>
      <c r="H6" s="28" t="s">
        <v>53</v>
      </c>
    </row>
    <row r="7" spans="1:9">
      <c r="C7" s="2"/>
      <c r="D7" s="2"/>
      <c r="E7" s="2"/>
      <c r="F7" s="2"/>
      <c r="H7" s="28" t="s">
        <v>46</v>
      </c>
    </row>
    <row r="8" spans="1:9">
      <c r="C8" s="2"/>
      <c r="H8" s="28" t="s">
        <v>63</v>
      </c>
    </row>
    <row r="9" spans="1:9">
      <c r="C9" s="2"/>
      <c r="H9" s="28" t="s">
        <v>54</v>
      </c>
    </row>
    <row r="10" spans="1:9">
      <c r="H10" s="28" t="s">
        <v>61</v>
      </c>
    </row>
    <row r="11" spans="1:9">
      <c r="H11" s="28" t="s">
        <v>62</v>
      </c>
    </row>
  </sheetData>
  <mergeCells count="1">
    <mergeCell ref="D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Diagnostic</vt:lpstr>
      <vt:lpstr>Vos Données</vt:lpstr>
      <vt:lpstr>Feuil6</vt:lpstr>
      <vt:lpstr>Variables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2015-06-05T18:19:34Z</dcterms:created>
  <dcterms:modified xsi:type="dcterms:W3CDTF">2025-05-22T15:34:38Z</dcterms:modified>
</cp:coreProperties>
</file>